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diane.martinson\Documents\"/>
    </mc:Choice>
  </mc:AlternateContent>
  <xr:revisionPtr revIDLastSave="0" documentId="8_{2E050236-B53F-454A-B97D-F5CB182640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FN 9149" sheetId="8" r:id="rId1"/>
  </sheets>
  <definedNames>
    <definedName name="ClearExpenditures">'SFN 9149'!$B$57:$C$68,'SFN 9149'!$B$71:$C$79,'SFN 9149'!$B$82:$C$91,'SFN 9149'!$B$104:$C$110,'SFN 9149'!$C$111:$C$112,'SFN 9149'!$B$113:$C$116,'SFN 9149'!$B$119:$C$128,'SFN 9149'!$B$131:$C$138,'SFN 9149'!$B$152:$C$155,'SFN 9149'!$B$158:$C$161</definedName>
    <definedName name="ClearRevenue">'SFN 9149'!$B$175:$C$180,'SFN 9149'!$C$196:$D$197,'SFN 9149'!$D$198,'SFN 9149'!$C$200:$D$200,'SFN 9149'!$C$201,'SFN 9149'!$D$202:$D$206,'SFN 9149'!$C$211:$D$216,'SFN 9149'!$D$217,'SFN 9149'!$C$221:$D$223,'SFN 9149'!$C$226:$D$230,'SFN 9149'!$C$246:$D$249,'SFN 9149'!$C$255:$D$258,'SFN 9149'!$C$261:$D$266,'SFN 9149'!$C$283:$D$283,'SFN 9149'!$C$285:$D$286,'SFN 9149'!$D$287,'SFN 9149'!$C$288:$D$292,'SFN 9149'!$C$294:$D$299,'SFN 9149'!$C$301:$D$317,'SFN 9149'!$C$319:$D$321</definedName>
    <definedName name="GFLevyCap">70</definedName>
    <definedName name="_xlnm.Print_Area" localSheetId="0">'SFN 9149'!$A$1:$D$413</definedName>
    <definedName name="SchoolYear" localSheetId="0">2025</definedName>
    <definedName name="SFN_9149___05_2025">'SFN 9149'!$A$3</definedName>
    <definedName name="TaxValue">'SFN 9149'!$D$383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14="http://schemas.microsoft.com/office/spreadsheetml/2009/9/main" uri="{508A625A-C496-44e7-AB3D-5DD9D212655C}">
      <gcWorkbook aFmt="0" excelShortcuts="0"/>
    </ext>
  </extLst>
</workbook>
</file>

<file path=xl/calcChain.xml><?xml version="1.0" encoding="utf-8"?>
<calcChain xmlns="http://schemas.openxmlformats.org/spreadsheetml/2006/main">
  <c r="D404" i="8" l="1"/>
  <c r="D401" i="8"/>
  <c r="D400" i="8"/>
  <c r="D402" i="8" s="1"/>
  <c r="D390" i="8"/>
  <c r="D388" i="8"/>
  <c r="D391" i="8" s="1"/>
  <c r="D409" i="8" s="1"/>
  <c r="A383" i="8"/>
  <c r="A372" i="8"/>
  <c r="D370" i="8"/>
  <c r="A358" i="8"/>
  <c r="D348" i="8"/>
  <c r="D364" i="8" s="1"/>
  <c r="C348" i="8"/>
  <c r="D337" i="8"/>
  <c r="C337" i="8"/>
  <c r="A331" i="8"/>
  <c r="D327" i="8"/>
  <c r="D363" i="8" s="1"/>
  <c r="C327" i="8"/>
  <c r="D280" i="8"/>
  <c r="C280" i="8"/>
  <c r="A274" i="8"/>
  <c r="D267" i="8"/>
  <c r="D269" i="8" s="1"/>
  <c r="D362" i="8" s="1"/>
  <c r="C267" i="8"/>
  <c r="C269" i="8" s="1"/>
  <c r="D259" i="8"/>
  <c r="C259" i="8"/>
  <c r="D251" i="8"/>
  <c r="D361" i="8" s="1"/>
  <c r="C251" i="8"/>
  <c r="D243" i="8"/>
  <c r="C243" i="8"/>
  <c r="A237" i="8"/>
  <c r="D224" i="8"/>
  <c r="C224" i="8"/>
  <c r="C232" i="8" s="1"/>
  <c r="D218" i="8"/>
  <c r="D232" i="8" s="1"/>
  <c r="D360" i="8" s="1"/>
  <c r="C218" i="8"/>
  <c r="D208" i="8"/>
  <c r="C208" i="8"/>
  <c r="D193" i="8"/>
  <c r="C193" i="8"/>
  <c r="A187" i="8"/>
  <c r="A170" i="8"/>
  <c r="D163" i="8"/>
  <c r="C163" i="8"/>
  <c r="B163" i="8"/>
  <c r="D150" i="8"/>
  <c r="C150" i="8"/>
  <c r="B150" i="8"/>
  <c r="A144" i="8"/>
  <c r="D102" i="8"/>
  <c r="C102" i="8"/>
  <c r="B102" i="8"/>
  <c r="A96" i="8"/>
  <c r="D55" i="8"/>
  <c r="C55" i="8"/>
  <c r="B55" i="8"/>
  <c r="A49" i="8"/>
  <c r="D20" i="8"/>
  <c r="D22" i="8" s="1"/>
  <c r="D13" i="8"/>
  <c r="D12" i="8"/>
  <c r="D11" i="8"/>
  <c r="D10" i="8"/>
  <c r="A3" i="8"/>
  <c r="D366" i="8" l="1"/>
  <c r="D368" i="8" s="1"/>
  <c r="D372" i="8" s="1"/>
  <c r="C350" i="8"/>
  <c r="D350" i="8"/>
</calcChain>
</file>

<file path=xl/sharedStrings.xml><?xml version="1.0" encoding="utf-8"?>
<sst xmlns="http://schemas.openxmlformats.org/spreadsheetml/2006/main" count="345" uniqueCount="282">
  <si>
    <t>Revenue</t>
  </si>
  <si>
    <t>Total Expenditures - Fund Group 1</t>
  </si>
  <si>
    <t>Total Beginning Balance And Revenue</t>
  </si>
  <si>
    <t>Total Revenue - Fund Group 1</t>
  </si>
  <si>
    <t>     </t>
  </si>
  <si>
    <t>Total Revenue From Other Sources</t>
  </si>
  <si>
    <t>Total Revenue From Federal Sources</t>
  </si>
  <si>
    <t>Total Revenue From State Sources</t>
  </si>
  <si>
    <t>Total Revenue From County Sources</t>
  </si>
  <si>
    <t>Total Revenue From Local Sources</t>
  </si>
  <si>
    <t>Fund Group 1 Recap</t>
  </si>
  <si>
    <t>Total Local, County, State, Federal, &amp; Other Revenue</t>
  </si>
  <si>
    <t>Total Other Revenue</t>
  </si>
  <si>
    <t>5900 Other Revenue</t>
  </si>
  <si>
    <t>5700 Revenue to Offset Lease Purchase</t>
  </si>
  <si>
    <t>5500 Services Provided for Another LEA</t>
  </si>
  <si>
    <t>5300 Sale/Compensation for Loss of Fixed Assets</t>
  </si>
  <si>
    <t>5200 Interfund Transfers</t>
  </si>
  <si>
    <t>5100 Sale of Bonds</t>
  </si>
  <si>
    <t>5000 Revenue From Other Sources</t>
  </si>
  <si>
    <t>Estimated</t>
  </si>
  <si>
    <t>Actual or</t>
  </si>
  <si>
    <t>Annual Budget for the Year</t>
  </si>
  <si>
    <t>Fund Group 1</t>
  </si>
  <si>
    <t xml:space="preserve">Total Federal Revenue </t>
  </si>
  <si>
    <t>4910 Special Education Joint Agreements</t>
  </si>
  <si>
    <t>4900 Federal Revenue for/on Behalf of LEA</t>
  </si>
  <si>
    <t>4800 Federal Revenue in Lieu of Taxes</t>
  </si>
  <si>
    <t>4790 Other Federal Revenue</t>
  </si>
  <si>
    <t>4700 Federal Revenue Through an Intermediate Agency</t>
  </si>
  <si>
    <t>4595 Other Federal Aid for Special Education</t>
  </si>
  <si>
    <t>4590 Other Restricted Federal Revenue</t>
  </si>
  <si>
    <t>4580 Career Education</t>
  </si>
  <si>
    <t>4579 Other Community Education Programs</t>
  </si>
  <si>
    <t>4575 Title IV School and Community Programs</t>
  </si>
  <si>
    <t>4560 Adult Education Programs</t>
  </si>
  <si>
    <t>4559 Nutrition Education &amp; Training Programs</t>
  </si>
  <si>
    <t>4550 Child Nutrition Programs</t>
  </si>
  <si>
    <t>4545 Carl Perkins Grant</t>
  </si>
  <si>
    <t>4532 Preschool Program</t>
  </si>
  <si>
    <t>4531 Title IDEA‑B Special Education</t>
  </si>
  <si>
    <t>4520 Title III English Language Acquisition</t>
  </si>
  <si>
    <t>4517 Title II Professional Development Programs</t>
  </si>
  <si>
    <t>4510 Title I Programs</t>
  </si>
  <si>
    <t>4500 Restricted Federal Received Through State Agency</t>
  </si>
  <si>
    <t>4490 Other Restricted Federal Aid</t>
  </si>
  <si>
    <t>4460 Headstart</t>
  </si>
  <si>
    <t>4450 Impact Aid (P.L. 874) Low Income Housing</t>
  </si>
  <si>
    <t>4440 Indian Education Program</t>
  </si>
  <si>
    <t>4420 ESAA ‑ Emergency School Assistance Aid</t>
  </si>
  <si>
    <t>4410 P.L. 81‑815 Construction Aid</t>
  </si>
  <si>
    <t>4400 Restricted Federal Received Direct</t>
  </si>
  <si>
    <t>4200 Unrestricted Federal Through State or County Agency</t>
  </si>
  <si>
    <t>4110 P.L. 81‑874 Impact Aid</t>
  </si>
  <si>
    <t>4100 Unrestricted Federal Received Direct</t>
  </si>
  <si>
    <t>4000 Revenue from Federal Sources</t>
  </si>
  <si>
    <t>Total State Revenue</t>
  </si>
  <si>
    <t>Total Restricted State Revenue</t>
  </si>
  <si>
    <t>3900 Other Restricted State Revenue</t>
  </si>
  <si>
    <t>3410 Special Education Joint Agreements</t>
  </si>
  <si>
    <t>3200 Handicapped Program Aid</t>
  </si>
  <si>
    <t>Total Unrestricted State Revenue</t>
  </si>
  <si>
    <t>3190 Other Unrestricted State Revenue</t>
  </si>
  <si>
    <t>3140 State Child Placement</t>
  </si>
  <si>
    <t>3130 Transportation</t>
  </si>
  <si>
    <t>3110 State School Aid</t>
  </si>
  <si>
    <t>3100 Unrestricted State Revenue</t>
  </si>
  <si>
    <t>3000 Revenue from State Sources</t>
  </si>
  <si>
    <t>Total County Revenue</t>
  </si>
  <si>
    <t>2900 Other County Revenue</t>
  </si>
  <si>
    <t>2230 Coal Conversion</t>
  </si>
  <si>
    <t>2220 Coal Production</t>
  </si>
  <si>
    <t>2210 Oil &amp; Gas Production</t>
  </si>
  <si>
    <t>2200 Mineral Resources</t>
  </si>
  <si>
    <t>2000 Revenue from County Sources</t>
  </si>
  <si>
    <t>Total Local Revenue</t>
  </si>
  <si>
    <t>1900 Other Revenue From Local Sources</t>
  </si>
  <si>
    <t>1800 Community Service Activities Revenue</t>
  </si>
  <si>
    <t>1700 Student Activities Revenue</t>
  </si>
  <si>
    <t>1600 Food Service Revenue</t>
  </si>
  <si>
    <t>1500 Interest Earned</t>
  </si>
  <si>
    <t>Total Transportation Fees</t>
  </si>
  <si>
    <t>1420 Handicapped Programs</t>
  </si>
  <si>
    <t>1410 Regular Programs</t>
  </si>
  <si>
    <t>1400 Transportation Fees</t>
  </si>
  <si>
    <t>Total Tuition</t>
  </si>
  <si>
    <t>1360 Driver Education</t>
  </si>
  <si>
    <t>1350 Adult Education</t>
  </si>
  <si>
    <t>1340 Summer School</t>
  </si>
  <si>
    <t>1320 Handicapped Programs</t>
  </si>
  <si>
    <t>1310 Regular Programs</t>
  </si>
  <si>
    <t>1300 Tuition</t>
  </si>
  <si>
    <t>Total Tax Revenue</t>
  </si>
  <si>
    <t>1190 Other Tax Revenue</t>
  </si>
  <si>
    <t>1110 General Fund Property Tax Levy</t>
  </si>
  <si>
    <t>1100 Taxes</t>
  </si>
  <si>
    <t>1000 Revenue from Local Sources</t>
  </si>
  <si>
    <t>The appropriations for Fund Groups 2 through 4 are used to support the mill levy requests on page 1.</t>
  </si>
  <si>
    <t>Fund Group 7 – Trust &amp; Agency/Consortium Fund</t>
  </si>
  <si>
    <t>Fund Group 6 – Student Activities Fund</t>
  </si>
  <si>
    <t>Fund Group 5 – Food Service Fund</t>
  </si>
  <si>
    <t>Fund Group 4 – Debt Service Fund</t>
  </si>
  <si>
    <t>Fund Group 3 – Capital Projects Fund</t>
  </si>
  <si>
    <t>Fund Group 2 – Special Reserve Fund</t>
  </si>
  <si>
    <t>Fund Groups 2 – 7</t>
  </si>
  <si>
    <t>Appropriations</t>
  </si>
  <si>
    <t>Fund Groups 2 - 7</t>
  </si>
  <si>
    <t>Total Operating Budget</t>
  </si>
  <si>
    <t>300-3300 Adult Education</t>
  </si>
  <si>
    <t>200-2700 Special Education Transportation</t>
  </si>
  <si>
    <t>200-2000 Special Education Support Service</t>
  </si>
  <si>
    <t>200-1000 Special Education Instruction</t>
  </si>
  <si>
    <t>Section V Special Education</t>
  </si>
  <si>
    <t>Appropriation</t>
  </si>
  <si>
    <t>Requested</t>
  </si>
  <si>
    <t>or Actual</t>
  </si>
  <si>
    <t>Final</t>
  </si>
  <si>
    <t>000‑6370 Transfer to Trust and Agency</t>
  </si>
  <si>
    <t>000‑6360 Transfer to Student Activities</t>
  </si>
  <si>
    <t>000‑6350 Transfer to Food Service</t>
  </si>
  <si>
    <t>000‑6340 Transfer to Sinking and Interest</t>
  </si>
  <si>
    <t>000‑6330 Transfer to Capital Project</t>
  </si>
  <si>
    <t>000‑6320 Transfer to Special Reserve</t>
  </si>
  <si>
    <t>000‑6400 Other Use</t>
  </si>
  <si>
    <t>000-6100 Debt Service</t>
  </si>
  <si>
    <t>Section IV Other Uses of Funds / Transfers</t>
  </si>
  <si>
    <t>205‑1999 Preschool Special Education Tuition</t>
  </si>
  <si>
    <t>200‑2799 Student Transportation Service - Special Ed.</t>
  </si>
  <si>
    <t>200‑1999 Special Education Tuition/Assessments</t>
  </si>
  <si>
    <t>140‑1999 Senior High Tuition</t>
  </si>
  <si>
    <t>130‑1999 Junior High Tuition</t>
  </si>
  <si>
    <t>120‑1999 Elementary Tuition (1‑6)</t>
  </si>
  <si>
    <t>110‑1999 Kindergarten Tuition</t>
  </si>
  <si>
    <t>Section III Tuition &amp; Assessments</t>
  </si>
  <si>
    <t>990‑3200 Other Enterprise Services</t>
  </si>
  <si>
    <t>910‑3100 Food Services</t>
  </si>
  <si>
    <t>800‑3300 Community Services</t>
  </si>
  <si>
    <t>600‑3300 Adult Education</t>
  </si>
  <si>
    <t>400‑3400 Extracurricular Student Activities</t>
  </si>
  <si>
    <t>400‑2700 Extracurricular Student Transportation</t>
  </si>
  <si>
    <t>000‑4220 Construction Service (by Contractors)</t>
  </si>
  <si>
    <t>000‑4210 Construction Service (by Staff)</t>
  </si>
  <si>
    <t>000‑4100 Facility Acquisition (Buildings/Land)</t>
  </si>
  <si>
    <t>000‑3600 Services Provided for Another LEA</t>
  </si>
  <si>
    <t>000‑2700 Student Transportation Service</t>
  </si>
  <si>
    <t>Section II Other Programs &amp; Services</t>
  </si>
  <si>
    <t>000‑2900 Other Support Service</t>
  </si>
  <si>
    <t>000‑2800 Support Service ‑ Central</t>
  </si>
  <si>
    <t>000‑2600 Operation &amp; Maintenance of Plant</t>
  </si>
  <si>
    <t>000‑2500 Support Service ‑ Business</t>
  </si>
  <si>
    <t>000‑2330 Special Area Administrative Service</t>
  </si>
  <si>
    <t>000‑2320 Executive Administration ‑ Superintendent</t>
  </si>
  <si>
    <t>000‑2310 School Board Services</t>
  </si>
  <si>
    <t>000‑2290 Other Instructional Support Service</t>
  </si>
  <si>
    <t>000‑2220 Instructional Media Service</t>
  </si>
  <si>
    <t>000‑2210 Improvement of Instruction Service</t>
  </si>
  <si>
    <t>298‑1000 Other Federal Programs</t>
  </si>
  <si>
    <t>296‑1000 Title IV School and Community Programs</t>
  </si>
  <si>
    <t>295‑1000 Indian Education Programs</t>
  </si>
  <si>
    <t>290‑1000 Title II Professional Development Programs</t>
  </si>
  <si>
    <t>270‑1000 Title III English Language Acquisition</t>
  </si>
  <si>
    <t>266‑1000 Nutrition Education &amp; Training Program</t>
  </si>
  <si>
    <t>261‑1000 Title I Programs</t>
  </si>
  <si>
    <t>140‑2410 Senior High Principal</t>
  </si>
  <si>
    <t>140‑2100 Senior High Support Service</t>
  </si>
  <si>
    <t>140‑1000 Senior High Instruction</t>
  </si>
  <si>
    <t>130‑2410 Junior High Principal</t>
  </si>
  <si>
    <t>130‑2100 Junior High Support Service</t>
  </si>
  <si>
    <t>130‑1000 Junior High Instruction</t>
  </si>
  <si>
    <t>120‑2410 Elementary Principal</t>
  </si>
  <si>
    <t>120‑2100 Elementary Support Service</t>
  </si>
  <si>
    <t>120‑1000 Elementary Instruction</t>
  </si>
  <si>
    <t>110‑2410 Kindergarten Principal</t>
  </si>
  <si>
    <t>110‑2100 Kindergarten Support Service</t>
  </si>
  <si>
    <t>110‑1000 Kindergarten Instruction</t>
  </si>
  <si>
    <t>commissioners, and retain one copy in the school district files.</t>
  </si>
  <si>
    <t>Send the original and one copy to the County Superintendent of Schools or designee assigned by the county</t>
  </si>
  <si>
    <t xml:space="preserve">Business Manager: </t>
  </si>
  <si>
    <t xml:space="preserve">County Superintendent: </t>
  </si>
  <si>
    <t>County Auditor:</t>
  </si>
  <si>
    <t>Business Manager: ____________________________________</t>
  </si>
  <si>
    <t>district.  You will also enter and extend taxes previously levied, if any, by resolution of the school board of this district</t>
  </si>
  <si>
    <t>You will duly enter and extend such tax upon the tax list for the current year against all taxable property in said school</t>
  </si>
  <si>
    <t>Total Amount Of Levies</t>
  </si>
  <si>
    <t>Judgment Bonding Levy</t>
  </si>
  <si>
    <t>Fund Group 4 - Debt Service</t>
  </si>
  <si>
    <t>Special Assessments Fund Levy</t>
  </si>
  <si>
    <t>Building Fund Levy</t>
  </si>
  <si>
    <t>Fund Group 3 - Capital Projects</t>
  </si>
  <si>
    <t>Fund Group 2 - Special Reserve</t>
  </si>
  <si>
    <t>Fund Group 1 - General Fund</t>
  </si>
  <si>
    <t>NORTH DAKOTA DEPARTMENT OF PUBLIC INSTRUCTION</t>
  </si>
  <si>
    <t>Levy Amount</t>
  </si>
  <si>
    <t>to pay interest on bonds outstanding and to pay the principal thereof at maturity.</t>
  </si>
  <si>
    <t xml:space="preserve">has levied the following amount for: </t>
  </si>
  <si>
    <t>Amount of Tax Levied</t>
  </si>
  <si>
    <t>Page 2</t>
  </si>
  <si>
    <t>Page 3</t>
  </si>
  <si>
    <t>Page 4</t>
  </si>
  <si>
    <t>Page 6</t>
  </si>
  <si>
    <t>Page 5</t>
  </si>
  <si>
    <t>Page 7</t>
  </si>
  <si>
    <t>Page 8</t>
  </si>
  <si>
    <t>Page 9</t>
  </si>
  <si>
    <t>OFFICE OF SCHOOL FINANCE</t>
  </si>
  <si>
    <t>200-2950 Boarding Care</t>
  </si>
  <si>
    <t>4210 Taylor Grazing</t>
  </si>
  <si>
    <t>4220 Flood Control</t>
  </si>
  <si>
    <t>4230 Mineral Leases</t>
  </si>
  <si>
    <t>4240 Bankhead Jones</t>
  </si>
  <si>
    <t>4260 Johnson O'Malley</t>
  </si>
  <si>
    <t>4270 PL 96-638 Funds</t>
  </si>
  <si>
    <t>4290 Other Restricted Federal Aid</t>
  </si>
  <si>
    <t>3430 Regional Education Assoc. Joint Agreements</t>
  </si>
  <si>
    <t>Section 1 Regular Programs</t>
  </si>
  <si>
    <t>Section 1 Federal Programs</t>
  </si>
  <si>
    <t>Section 1 Undistributed Expenditures</t>
  </si>
  <si>
    <t>4930 Regional Education Association Joint Agreements</t>
  </si>
  <si>
    <t>General Fund  Property Tax Levy</t>
  </si>
  <si>
    <t>Special Reserve Levy</t>
  </si>
  <si>
    <t>2.  Prior year general fund levy amount</t>
  </si>
  <si>
    <t>Mill Rate</t>
  </si>
  <si>
    <t>(Note:  This authority is seldom used.  Contact your County Auditor for assistance)</t>
  </si>
  <si>
    <t xml:space="preserve">5.  The amount allowed in dollars under 57-15-01.1 </t>
  </si>
  <si>
    <t>Maximum School District General Fund Levy Worksheet</t>
  </si>
  <si>
    <t>B. Alternative levy authority under 57-15-01.1 (if applicable)</t>
  </si>
  <si>
    <t>7.  Required mill rate reduction</t>
  </si>
  <si>
    <t>Complete section A, B, or C below as applicable.</t>
  </si>
  <si>
    <t>A. General fund levy authority under 57-15-14.2</t>
  </si>
  <si>
    <t>1.  Maximum general fund levy amount (70 mills times taxable valuation)</t>
  </si>
  <si>
    <t>4.  Maximum general fund levy amount (lesser of line 1 or line 3)</t>
  </si>
  <si>
    <t>Tuition Fund Levy</t>
  </si>
  <si>
    <t>Miscellaneous Fund Levy</t>
  </si>
  <si>
    <t>Sinking &amp; Interest Fund Levy*</t>
  </si>
  <si>
    <t>*Includes mills necessary to pay principal and interest on any bonded debt incurred under NDCC 57-15-17.1 before July 1, 2013.</t>
  </si>
  <si>
    <t>4920 Career and Technical Education Joint Agreements</t>
  </si>
  <si>
    <t>4710 Workforce Investment Act (WIA Classroom)</t>
  </si>
  <si>
    <t>4549 Other Career and Technical Education Programs</t>
  </si>
  <si>
    <t>1210 Electric Generation, Distribution and Transmission</t>
  </si>
  <si>
    <t>1220 Telecommunications</t>
  </si>
  <si>
    <t>1230 Property Tax Credits Reimbursed by the State</t>
  </si>
  <si>
    <t>1250 Mobile Home Tax</t>
  </si>
  <si>
    <t>1240 Property Owned by State or Nonprofit Agencies</t>
  </si>
  <si>
    <t>1380 Residential Treatment Program</t>
  </si>
  <si>
    <t>1330 Career and Technical Education Programs</t>
  </si>
  <si>
    <t>1430 Career and Technical Education Programs</t>
  </si>
  <si>
    <t>3300 Career and Technical Education Program Aid</t>
  </si>
  <si>
    <t>3420 Career and Technical Education Joint Agreements</t>
  </si>
  <si>
    <t>Section VI Career and Technical Education</t>
  </si>
  <si>
    <t>300-1000 Career and Technical Education Instruction</t>
  </si>
  <si>
    <t>300-2000 Career and Technical Education Support Service</t>
  </si>
  <si>
    <t>300-2700 Career and Technical Education Transportation</t>
  </si>
  <si>
    <t>300‑1999 Career &amp; Technical Education Tuition/Assessments</t>
  </si>
  <si>
    <t>300‑2799 Student Transportation - Career &amp; Technical Ed.</t>
  </si>
  <si>
    <t>4225 U.S. Fish And Wildlife</t>
  </si>
  <si>
    <t>000‑1999 Regional Ed. Assoc. Tuition/Assessments</t>
  </si>
  <si>
    <t>105-3300 Early Childhood Education Program</t>
  </si>
  <si>
    <t>297-3300 Headstart / Federal Early Childhood</t>
  </si>
  <si>
    <t>1131 Tuition Fund Levy</t>
  </si>
  <si>
    <t>1138 Miscellaneous Fund Levy</t>
  </si>
  <si>
    <t>C. NDCC 57-15-14 Voter approval of excess levies in school districts (if applicable)</t>
  </si>
  <si>
    <t>1290 Other Revenue In-Lieu of Property Taxes</t>
  </si>
  <si>
    <t>1200 Revenue In-Lieu of District Property Taxes</t>
  </si>
  <si>
    <t>8.  Adjusted specified levy (line 9 minus line 10)</t>
  </si>
  <si>
    <t>9.  Specified mill rate approved after taxable year 2012</t>
  </si>
  <si>
    <t>6.  Specified mill rate approved for a period including taxable years 2009 through 2012</t>
  </si>
  <si>
    <t>Expiration date of specificed levy authority</t>
  </si>
  <si>
    <t>5400 Refund of Prior Year Expenditures</t>
  </si>
  <si>
    <t>4525 Title IV Student Support and Academic Enrichment</t>
  </si>
  <si>
    <t>285-1000 Student Support and Academic Enrichment</t>
  </si>
  <si>
    <t>3.  Percentage increase limitation (prior year general fund levy amount times 1.12 + DPI adjustment)</t>
  </si>
  <si>
    <t>275-1000 Comprehensive Literacy</t>
  </si>
  <si>
    <t>1139 Safety Fund Levy</t>
  </si>
  <si>
    <t>4535 Comprehensive Literacy</t>
  </si>
  <si>
    <t>Safety Fund Levy</t>
  </si>
  <si>
    <t>Filed: _________________________, ______</t>
  </si>
  <si>
    <t>Dated at _______________________________, North Dakota, this ______ day of _______________, ______</t>
  </si>
  <si>
    <t>D.  Maximum general fund levy authority (greater of lines 4, 5, 8, 9,)</t>
  </si>
  <si>
    <t>0 MILLS</t>
  </si>
  <si>
    <t>FINAL</t>
  </si>
  <si>
    <r>
      <t>To the County Auditor of ___</t>
    </r>
    <r>
      <rPr>
        <u/>
        <sz val="10"/>
        <color theme="1"/>
        <rFont val="Calibri"/>
        <family val="2"/>
        <scheme val="minor"/>
      </rPr>
      <t>RAMSEY</t>
    </r>
    <r>
      <rPr>
        <sz val="10"/>
        <color theme="1"/>
        <rFont val="Calibri"/>
        <family val="2"/>
        <charset val="1"/>
        <scheme val="minor"/>
      </rPr>
      <t>_____ County, ___</t>
    </r>
    <r>
      <rPr>
        <u/>
        <sz val="10"/>
        <color theme="1"/>
        <rFont val="Calibri"/>
        <family val="2"/>
        <scheme val="minor"/>
      </rPr>
      <t>DEVILS LAKE</t>
    </r>
    <r>
      <rPr>
        <sz val="10"/>
        <color theme="1"/>
        <rFont val="Calibri"/>
        <family val="2"/>
        <charset val="1"/>
        <scheme val="minor"/>
      </rPr>
      <t xml:space="preserve">___________ North Dakota. </t>
    </r>
  </si>
  <si>
    <r>
      <t>You are hereby notified that the School Board of ____</t>
    </r>
    <r>
      <rPr>
        <u/>
        <sz val="10"/>
        <color theme="1"/>
        <rFont val="Calibri"/>
        <family val="2"/>
        <scheme val="minor"/>
      </rPr>
      <t>EDMORE</t>
    </r>
    <r>
      <rPr>
        <sz val="10"/>
        <color theme="1"/>
        <rFont val="Calibri"/>
        <family val="2"/>
        <charset val="1"/>
        <scheme val="minor"/>
      </rPr>
      <t>___ Public School District No. ___</t>
    </r>
    <r>
      <rPr>
        <u/>
        <sz val="10"/>
        <color theme="1"/>
        <rFont val="Calibri"/>
        <family val="2"/>
        <scheme val="minor"/>
      </rPr>
      <t>_2</t>
    </r>
    <r>
      <rPr>
        <sz val="10"/>
        <color theme="1"/>
        <rFont val="Calibri"/>
        <family val="2"/>
        <charset val="1"/>
        <scheme val="minor"/>
      </rPr>
      <t>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</si>
</sst>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\ \ #,##0.00_);\ \ \(#,##0.00\);\ \ &quot;-&quot;\ "/>
    <numFmt numFmtId="165" formatCode="#,##0.00;\(#,##0.00\)"/>
    <numFmt numFmtId="166" formatCode="\ \ #,##0_);\ \ \(#,##0\);\ \ &quot;-&quot;\ "/>
  </numFmts>
  <fonts count="19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b/>
      <sz val="10"/>
      <color rgb="FF0070C0"/>
      <name val="Calibri"/>
      <family val="2"/>
      <charset val="1"/>
      <scheme val="minor"/>
    </font>
    <font>
      <b/>
      <sz val="8"/>
      <color rgb="FFFF0000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9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b/>
      <sz val="10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1"/>
      <scheme val="minor"/>
    </font>
    <font>
      <sz val="14.5"/>
      <color theme="1"/>
      <name val="Calibri"/>
      <family val="2"/>
      <charset val="1"/>
      <scheme val="minor"/>
    </font>
    <font>
      <i/>
      <sz val="10"/>
      <color theme="1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 diagonalUp="1" diagonalDown="1">
      <left/>
      <right/>
      <top/>
      <bottom style="medium">
        <color rgb="FFFFFFFF"/>
      </bottom>
      <diagonal style="dashDotDot">
        <color rgb="FFFFFFFF"/>
      </diagonal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/>
      <diagonal/>
    </border>
  </borders>
  <cellStyleXfs count="4">
    <xf numFmtId="0" fontId="0" fillId="0" borderId="0">
      <alignment vertical="top"/>
    </xf>
    <xf numFmtId="43" fontId="1" fillId="0" borderId="0"/>
    <xf numFmtId="0" fontId="1" fillId="0" borderId="0"/>
    <xf numFmtId="0" fontId="2" fillId="0" borderId="1"/>
  </cellStyleXfs>
  <cellXfs count="90">
    <xf numFmtId="0" fontId="0" fillId="0" borderId="0" xfId="0">
      <alignment vertical="top"/>
    </xf>
    <xf numFmtId="0" fontId="0" fillId="0" borderId="0" xfId="0" applyAlignment="1"/>
    <xf numFmtId="0" fontId="3" fillId="0" borderId="0" xfId="0" applyFont="1" applyAlignment="1">
      <alignment horizontal="left" indent="9"/>
    </xf>
    <xf numFmtId="0" fontId="6" fillId="0" borderId="0" xfId="0" applyFont="1" applyAlignment="1"/>
    <xf numFmtId="164" fontId="13" fillId="0" borderId="0" xfId="0" applyNumberFormat="1" applyFont="1" applyAlignment="1"/>
    <xf numFmtId="164" fontId="4" fillId="0" borderId="11" xfId="0" applyNumberFormat="1" applyFont="1" applyBorder="1" applyAlignment="1">
      <alignment horizontal="center"/>
    </xf>
    <xf numFmtId="0" fontId="13" fillId="0" borderId="0" xfId="0" applyFont="1" applyAlignment="1" applyProtection="1">
      <protection locked="0"/>
    </xf>
    <xf numFmtId="164" fontId="4" fillId="0" borderId="2" xfId="0" applyNumberFormat="1" applyFont="1" applyBorder="1" applyProtection="1">
      <alignment vertical="top"/>
      <protection locked="0"/>
    </xf>
    <xf numFmtId="0" fontId="13" fillId="0" borderId="0" xfId="0" applyFont="1" applyAlignment="1"/>
    <xf numFmtId="0" fontId="4" fillId="0" borderId="0" xfId="0" applyFont="1" applyAlignment="1">
      <alignment horizontal="left" vertical="top" indent="2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164" fontId="4" fillId="0" borderId="14" xfId="0" applyNumberFormat="1" applyFont="1" applyBorder="1" applyAlignment="1">
      <alignment horizontal="center" vertical="top"/>
    </xf>
    <xf numFmtId="164" fontId="13" fillId="0" borderId="9" xfId="0" applyNumberFormat="1" applyFont="1" applyBorder="1" applyAlignment="1"/>
    <xf numFmtId="164" fontId="4" fillId="0" borderId="0" xfId="0" applyNumberFormat="1" applyFont="1" applyAlignment="1">
      <alignment horizontal="center" vertical="top"/>
    </xf>
    <xf numFmtId="164" fontId="4" fillId="0" borderId="2" xfId="0" applyNumberFormat="1" applyFont="1" applyBorder="1">
      <alignment vertical="top"/>
    </xf>
    <xf numFmtId="9" fontId="13" fillId="0" borderId="0" xfId="0" applyNumberFormat="1" applyFont="1" applyAlignment="1"/>
    <xf numFmtId="164" fontId="4" fillId="0" borderId="0" xfId="0" applyNumberFormat="1" applyFont="1" applyAlignment="1"/>
    <xf numFmtId="0" fontId="4" fillId="0" borderId="0" xfId="0" applyFont="1" applyAlignment="1">
      <alignment horizontal="left" indent="3"/>
    </xf>
    <xf numFmtId="0" fontId="9" fillId="0" borderId="0" xfId="0" applyFont="1" applyAlignment="1"/>
    <xf numFmtId="164" fontId="4" fillId="0" borderId="0" xfId="0" applyNumberFormat="1" applyFont="1" applyAlignment="1">
      <alignment horizontal="center"/>
    </xf>
    <xf numFmtId="0" fontId="10" fillId="0" borderId="11" xfId="0" applyFont="1" applyBorder="1">
      <alignment vertical="top"/>
    </xf>
    <xf numFmtId="164" fontId="12" fillId="0" borderId="2" xfId="0" applyNumberFormat="1" applyFont="1" applyBorder="1">
      <alignment vertical="top"/>
    </xf>
    <xf numFmtId="165" fontId="7" fillId="0" borderId="2" xfId="0" applyNumberFormat="1" applyFont="1" applyBorder="1" applyAlignment="1" applyProtection="1">
      <alignment horizontal="right"/>
      <protection locked="0"/>
    </xf>
    <xf numFmtId="0" fontId="4" fillId="0" borderId="0" xfId="0" applyFont="1" applyAlignment="1"/>
    <xf numFmtId="0" fontId="12" fillId="0" borderId="0" xfId="0" applyFont="1" applyAlignment="1">
      <alignment horizontal="left" vertical="top"/>
    </xf>
    <xf numFmtId="164" fontId="4" fillId="0" borderId="9" xfId="0" applyNumberFormat="1" applyFont="1" applyBorder="1" applyAlignment="1" applyProtection="1">
      <protection locked="0"/>
    </xf>
    <xf numFmtId="164" fontId="4" fillId="0" borderId="12" xfId="0" applyNumberFormat="1" applyFont="1" applyBorder="1" applyAlignment="1">
      <alignment horizontal="center" vertical="top"/>
    </xf>
    <xf numFmtId="166" fontId="4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right"/>
    </xf>
    <xf numFmtId="0" fontId="15" fillId="0" borderId="0" xfId="0" applyFont="1" applyAlignment="1"/>
    <xf numFmtId="0" fontId="4" fillId="0" borderId="0" xfId="0" applyFont="1" applyAlignment="1">
      <alignment horizontal="left" vertical="top"/>
    </xf>
    <xf numFmtId="0" fontId="4" fillId="0" borderId="20" xfId="0" applyFont="1" applyBorder="1" applyAlignment="1">
      <alignment horizontal="centerContinuous" vertical="top"/>
    </xf>
    <xf numFmtId="164" fontId="4" fillId="0" borderId="20" xfId="0" applyNumberFormat="1" applyFont="1" applyBorder="1" applyAlignment="1">
      <alignment horizontal="centerContinuous" vertical="top"/>
    </xf>
    <xf numFmtId="0" fontId="4" fillId="0" borderId="0" xfId="0" applyFont="1" applyAlignment="1">
      <alignment horizontal="left" indent="9"/>
    </xf>
    <xf numFmtId="164" fontId="4" fillId="0" borderId="9" xfId="0" applyNumberFormat="1" applyFont="1" applyBorder="1" applyAlignment="1">
      <alignment horizontal="center"/>
    </xf>
    <xf numFmtId="0" fontId="16" fillId="0" borderId="0" xfId="0" applyFont="1" applyAlignment="1"/>
    <xf numFmtId="166" fontId="13" fillId="0" borderId="0" xfId="0" applyNumberFormat="1" applyFont="1" applyAlignment="1"/>
    <xf numFmtId="166" fontId="7" fillId="2" borderId="2" xfId="0" applyNumberFormat="1" applyFont="1" applyFill="1" applyBorder="1" applyAlignment="1" applyProtection="1">
      <protection locked="0"/>
    </xf>
    <xf numFmtId="164" fontId="4" fillId="0" borderId="2" xfId="0" applyNumberFormat="1" applyFont="1" applyBorder="1" applyAlignment="1"/>
    <xf numFmtId="164" fontId="4" fillId="0" borderId="10" xfId="0" applyNumberFormat="1" applyFont="1" applyBorder="1" applyAlignment="1">
      <alignment horizontal="center"/>
    </xf>
    <xf numFmtId="0" fontId="4" fillId="0" borderId="17" xfId="0" applyFont="1" applyBorder="1">
      <alignment vertical="top"/>
    </xf>
    <xf numFmtId="164" fontId="4" fillId="0" borderId="1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protection locked="0"/>
    </xf>
    <xf numFmtId="165" fontId="4" fillId="0" borderId="2" xfId="0" applyNumberFormat="1" applyFont="1" applyBorder="1" applyProtection="1">
      <alignment vertical="top"/>
      <protection locked="0"/>
    </xf>
    <xf numFmtId="164" fontId="5" fillId="0" borderId="0" xfId="0" applyNumberFormat="1" applyFont="1" applyAlignment="1"/>
    <xf numFmtId="164" fontId="7" fillId="2" borderId="2" xfId="0" applyNumberFormat="1" applyFont="1" applyFill="1" applyBorder="1" applyAlignment="1" applyProtection="1">
      <protection locked="0"/>
    </xf>
    <xf numFmtId="165" fontId="4" fillId="0" borderId="2" xfId="0" applyNumberFormat="1" applyFont="1" applyBorder="1" applyAlignment="1" applyProtection="1">
      <alignment horizontal="right" vertical="top"/>
      <protection locked="0"/>
    </xf>
    <xf numFmtId="165" fontId="4" fillId="0" borderId="0" xfId="0" applyNumberFormat="1" applyFont="1">
      <alignment vertical="top"/>
    </xf>
    <xf numFmtId="0" fontId="4" fillId="0" borderId="9" xfId="0" applyFont="1" applyBorder="1" applyAlignment="1"/>
    <xf numFmtId="164" fontId="4" fillId="0" borderId="4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13" fillId="0" borderId="0" xfId="0" applyNumberFormat="1" applyFont="1" applyAlignment="1" applyProtection="1">
      <protection locked="0"/>
    </xf>
    <xf numFmtId="164" fontId="4" fillId="0" borderId="15" xfId="0" applyNumberFormat="1" applyFont="1" applyBorder="1" applyAlignment="1">
      <alignment horizontal="center"/>
    </xf>
    <xf numFmtId="164" fontId="4" fillId="0" borderId="18" xfId="0" applyNumberFormat="1" applyFont="1" applyBorder="1">
      <alignment vertical="top"/>
    </xf>
    <xf numFmtId="165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left" indent="2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0" fontId="10" fillId="0" borderId="0" xfId="0" applyFont="1" applyAlignment="1"/>
    <xf numFmtId="0" fontId="10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vertical="top" indent="1"/>
    </xf>
    <xf numFmtId="0" fontId="4" fillId="0" borderId="0" xfId="0" applyFont="1">
      <alignment vertical="top"/>
    </xf>
    <xf numFmtId="0" fontId="13" fillId="0" borderId="0" xfId="0" applyFont="1" applyAlignment="1">
      <alignment horizontal="centerContinuous"/>
    </xf>
    <xf numFmtId="0" fontId="14" fillId="0" borderId="0" xfId="0" applyFont="1" applyAlignment="1"/>
    <xf numFmtId="0" fontId="4" fillId="0" borderId="16" xfId="0" applyFont="1" applyBorder="1">
      <alignment vertical="top"/>
    </xf>
    <xf numFmtId="164" fontId="10" fillId="0" borderId="0" xfId="0" applyNumberFormat="1" applyFont="1">
      <alignment vertical="top"/>
    </xf>
    <xf numFmtId="164" fontId="4" fillId="0" borderId="0" xfId="0" applyNumberFormat="1" applyFont="1">
      <alignment vertical="top"/>
    </xf>
    <xf numFmtId="164" fontId="4" fillId="0" borderId="0" xfId="0" applyNumberFormat="1" applyFont="1" applyAlignment="1">
      <alignment horizontal="right" vertical="top"/>
    </xf>
    <xf numFmtId="164" fontId="4" fillId="0" borderId="2" xfId="0" applyNumberFormat="1" applyFont="1" applyBorder="1" applyAlignment="1">
      <alignment horizontal="right" vertical="top"/>
    </xf>
    <xf numFmtId="0" fontId="13" fillId="0" borderId="0" xfId="0" applyFont="1" applyAlignment="1">
      <alignment horizontal="right"/>
    </xf>
    <xf numFmtId="164" fontId="4" fillId="0" borderId="19" xfId="0" applyNumberFormat="1" applyFont="1" applyBorder="1">
      <alignment vertical="top"/>
    </xf>
    <xf numFmtId="164" fontId="10" fillId="0" borderId="0" xfId="0" applyNumberFormat="1" applyFont="1" applyAlignment="1">
      <alignment horizontal="right" vertical="top"/>
    </xf>
    <xf numFmtId="166" fontId="4" fillId="0" borderId="0" xfId="0" applyNumberFormat="1" applyFont="1" applyAlignment="1"/>
    <xf numFmtId="0" fontId="10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4" fillId="0" borderId="21" xfId="0" applyFont="1" applyBorder="1" applyAlignment="1"/>
    <xf numFmtId="0" fontId="12" fillId="0" borderId="21" xfId="0" applyFont="1" applyBorder="1">
      <alignment vertical="top"/>
    </xf>
    <xf numFmtId="0" fontId="14" fillId="0" borderId="21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7" fillId="3" borderId="0" xfId="0" applyFont="1" applyFill="1" applyAlignment="1">
      <alignment horizontal="center"/>
    </xf>
    <xf numFmtId="164" fontId="17" fillId="3" borderId="0" xfId="0" applyNumberFormat="1" applyFont="1" applyFill="1" applyAlignment="1">
      <alignment horizontal="center"/>
    </xf>
  </cellXfs>
  <cellStyles count="4">
    <cellStyle name="Comma 2" xfId="1" xr:uid="{00000000-0005-0000-0000-000002000000}"/>
    <cellStyle name="Normal" xfId="0" builtinId="0"/>
    <cellStyle name="Normal 2" xfId="2" xr:uid="{00000000-0005-0000-0000-000004000000}"/>
    <cellStyle name="Total - Style1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0</xdr:rowOff>
    </xdr:from>
    <xdr:to>
      <xdr:col>0</xdr:col>
      <xdr:colOff>771525</xdr:colOff>
      <xdr:row>3</xdr:row>
      <xdr:rowOff>95250</xdr:rowOff>
    </xdr:to>
    <xdr:sp macro="" textlink="">
      <xdr:nvSp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4300" y="0"/>
          <a:ext cx="657225" cy="66675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25400">
          <a:noFill/>
          <a:prstDash val="solid"/>
          <a:headEnd type="none"/>
          <a:tailEnd type="none"/>
        </a:ln>
      </xdr:spPr>
      <xdr:txBody>
        <a:bodyPr vertOverflow="clip" horzOverflow="clip" vert="horz" wrap="square" rtlCol="0" anchor="ctr" upright="1"/>
        <a:lstStyle/>
        <a:p>
          <a:pPr algn="ctr"/>
          <a:endParaRPr lang="en-US" sz="825">
            <a:solidFill>
              <a:srgbClr val="000000"/>
            </a:solidFill>
            <a:latin typeface="Microsoft Sans Serif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413"/>
  <sheetViews>
    <sheetView tabSelected="1" view="pageBreakPreview" topLeftCell="A399" zoomScaleNormal="100" zoomScaleSheetLayoutView="100" workbookViewId="0">
      <selection activeCell="C8" sqref="C8"/>
    </sheetView>
  </sheetViews>
  <sheetFormatPr defaultColWidth="9.140625" defaultRowHeight="15" customHeight="1" x14ac:dyDescent="0.25"/>
  <cols>
    <col min="1" max="1" width="50.5703125" style="8" customWidth="1"/>
    <col min="2" max="2" width="18.7109375" style="8" customWidth="1"/>
    <col min="3" max="3" width="16.28515625" style="4" customWidth="1"/>
    <col min="4" max="4" width="18.140625" style="4" customWidth="1"/>
    <col min="5" max="5" width="8" style="8" customWidth="1"/>
    <col min="6" max="16383" width="9.140625" style="8"/>
    <col min="16384" max="16384" width="9.140625" style="1"/>
  </cols>
  <sheetData>
    <row r="1" spans="1:5" ht="15" customHeight="1" x14ac:dyDescent="0.25">
      <c r="A1" s="35" t="s">
        <v>191</v>
      </c>
    </row>
    <row r="2" spans="1:5" ht="15" customHeight="1" x14ac:dyDescent="0.25">
      <c r="A2" s="35" t="s">
        <v>204</v>
      </c>
      <c r="C2" s="58"/>
    </row>
    <row r="3" spans="1:5" ht="15" customHeight="1" x14ac:dyDescent="0.25">
      <c r="A3" s="2" t="str">
        <f>"SFN 9149  (05-"&amp;_xlfn.SINGLE(SchoolYear)-1&amp;")  "</f>
        <v xml:space="preserve">SFN 9149  (05-2024)  </v>
      </c>
      <c r="C3" s="89" t="s">
        <v>279</v>
      </c>
    </row>
    <row r="4" spans="1:5" ht="15" customHeight="1" x14ac:dyDescent="0.25">
      <c r="A4" s="3"/>
    </row>
    <row r="5" spans="1:5" ht="15" customHeight="1" x14ac:dyDescent="0.25">
      <c r="A5" s="47" t="s">
        <v>280</v>
      </c>
      <c r="B5" s="6"/>
      <c r="C5" s="58"/>
      <c r="D5" s="58"/>
    </row>
    <row r="6" spans="1:5" ht="15" customHeight="1" x14ac:dyDescent="0.25">
      <c r="A6" s="47" t="s">
        <v>281</v>
      </c>
      <c r="B6" s="6"/>
      <c r="C6" s="58"/>
      <c r="D6" s="58"/>
    </row>
    <row r="7" spans="1:5" ht="15" customHeight="1" x14ac:dyDescent="0.25">
      <c r="A7" s="47" t="s">
        <v>194</v>
      </c>
      <c r="B7" s="6"/>
      <c r="C7" s="58"/>
      <c r="D7" s="58"/>
    </row>
    <row r="8" spans="1:5" ht="15" customHeight="1" x14ac:dyDescent="0.25">
      <c r="A8" s="25"/>
    </row>
    <row r="9" spans="1:5" ht="15" customHeight="1" x14ac:dyDescent="0.25">
      <c r="A9" s="84" t="s">
        <v>190</v>
      </c>
      <c r="B9" s="84"/>
      <c r="C9" s="84"/>
      <c r="D9" s="84" t="s">
        <v>195</v>
      </c>
      <c r="E9" s="38"/>
    </row>
    <row r="10" spans="1:5" ht="15" customHeight="1" x14ac:dyDescent="0.25">
      <c r="A10" s="62" t="s">
        <v>218</v>
      </c>
      <c r="B10" s="88" t="s">
        <v>278</v>
      </c>
      <c r="C10" s="18"/>
      <c r="D10" s="40">
        <f t="shared" ref="D10:D13" si="0">+D196</f>
        <v>10000</v>
      </c>
    </row>
    <row r="11" spans="1:5" ht="15" customHeight="1" x14ac:dyDescent="0.25">
      <c r="A11" s="62" t="s">
        <v>231</v>
      </c>
      <c r="B11" s="20"/>
      <c r="C11" s="18"/>
      <c r="D11" s="40">
        <f t="shared" si="0"/>
        <v>0</v>
      </c>
    </row>
    <row r="12" spans="1:5" ht="15" customHeight="1" x14ac:dyDescent="0.25">
      <c r="A12" s="62" t="s">
        <v>232</v>
      </c>
      <c r="B12" s="20"/>
      <c r="C12" s="18"/>
      <c r="D12" s="40">
        <f t="shared" si="0"/>
        <v>0</v>
      </c>
    </row>
    <row r="13" spans="1:5" ht="15" customHeight="1" x14ac:dyDescent="0.25">
      <c r="A13" s="62" t="s">
        <v>274</v>
      </c>
      <c r="B13" s="20"/>
      <c r="C13" s="18"/>
      <c r="D13" s="40">
        <f t="shared" si="0"/>
        <v>0</v>
      </c>
    </row>
    <row r="14" spans="1:5" ht="15" customHeight="1" x14ac:dyDescent="0.25">
      <c r="A14" s="84" t="s">
        <v>189</v>
      </c>
      <c r="B14" s="84"/>
      <c r="C14" s="84"/>
      <c r="D14" s="84"/>
    </row>
    <row r="15" spans="1:5" ht="15" customHeight="1" x14ac:dyDescent="0.25">
      <c r="A15" s="62" t="s">
        <v>219</v>
      </c>
      <c r="B15" s="20"/>
      <c r="C15" s="18"/>
      <c r="D15" s="40"/>
    </row>
    <row r="16" spans="1:5" ht="15" customHeight="1" x14ac:dyDescent="0.25">
      <c r="A16" s="84" t="s">
        <v>188</v>
      </c>
      <c r="B16" s="84"/>
      <c r="C16" s="84"/>
      <c r="D16" s="84"/>
    </row>
    <row r="17" spans="1:4" ht="15" customHeight="1" x14ac:dyDescent="0.25">
      <c r="A17" s="62" t="s">
        <v>187</v>
      </c>
      <c r="B17" s="20"/>
      <c r="C17" s="18"/>
      <c r="D17" s="40"/>
    </row>
    <row r="18" spans="1:4" ht="15" customHeight="1" x14ac:dyDescent="0.25">
      <c r="A18" s="62" t="s">
        <v>186</v>
      </c>
      <c r="B18" s="20"/>
      <c r="C18" s="18"/>
      <c r="D18" s="50"/>
    </row>
    <row r="19" spans="1:4" ht="15" customHeight="1" x14ac:dyDescent="0.25">
      <c r="A19" s="84" t="s">
        <v>185</v>
      </c>
      <c r="B19" s="84"/>
      <c r="C19" s="84"/>
      <c r="D19" s="84"/>
    </row>
    <row r="20" spans="1:4" ht="15" customHeight="1" x14ac:dyDescent="0.25">
      <c r="A20" s="62" t="s">
        <v>233</v>
      </c>
      <c r="B20" s="20"/>
      <c r="C20" s="18"/>
      <c r="D20" s="40">
        <f>+D177-D21</f>
        <v>0</v>
      </c>
    </row>
    <row r="21" spans="1:4" ht="15" customHeight="1" x14ac:dyDescent="0.25">
      <c r="A21" s="62" t="s">
        <v>184</v>
      </c>
      <c r="B21" s="20"/>
      <c r="C21" s="18"/>
      <c r="D21" s="50"/>
    </row>
    <row r="22" spans="1:4" ht="15" customHeight="1" x14ac:dyDescent="0.25">
      <c r="A22" s="46" t="s">
        <v>183</v>
      </c>
      <c r="C22" s="18"/>
      <c r="D22" s="40">
        <f>SUM(D20:D21,D17:D18,D15,D10:D13)</f>
        <v>10000</v>
      </c>
    </row>
    <row r="23" spans="1:4" ht="15" customHeight="1" x14ac:dyDescent="0.25">
      <c r="A23" s="63" t="s">
        <v>234</v>
      </c>
      <c r="C23" s="18"/>
      <c r="D23" s="18"/>
    </row>
    <row r="25" spans="1:4" ht="15" customHeight="1" x14ac:dyDescent="0.25">
      <c r="A25" s="63"/>
    </row>
    <row r="26" spans="1:4" ht="15" customHeight="1" x14ac:dyDescent="0.25">
      <c r="A26" s="63"/>
    </row>
    <row r="27" spans="1:4" ht="15" customHeight="1" x14ac:dyDescent="0.25">
      <c r="A27" s="63"/>
    </row>
    <row r="28" spans="1:4" ht="15" customHeight="1" x14ac:dyDescent="0.25">
      <c r="A28" s="25" t="s">
        <v>182</v>
      </c>
    </row>
    <row r="29" spans="1:4" ht="15" customHeight="1" x14ac:dyDescent="0.25">
      <c r="A29" s="25" t="s">
        <v>181</v>
      </c>
    </row>
    <row r="30" spans="1:4" ht="15" customHeight="1" x14ac:dyDescent="0.25">
      <c r="A30" s="25" t="s">
        <v>193</v>
      </c>
    </row>
    <row r="31" spans="1:4" ht="15" customHeight="1" x14ac:dyDescent="0.25">
      <c r="A31" s="25"/>
    </row>
    <row r="32" spans="1:4" ht="15" customHeight="1" x14ac:dyDescent="0.25">
      <c r="A32" s="47" t="s">
        <v>276</v>
      </c>
      <c r="B32" s="6"/>
      <c r="C32" s="58"/>
      <c r="D32" s="58"/>
    </row>
    <row r="33" spans="1:4" ht="15" customHeight="1" x14ac:dyDescent="0.25">
      <c r="A33" s="47"/>
      <c r="B33" s="6"/>
      <c r="C33" s="58"/>
      <c r="D33" s="58"/>
    </row>
    <row r="34" spans="1:4" ht="15" customHeight="1" x14ac:dyDescent="0.25">
      <c r="A34" s="47" t="s">
        <v>180</v>
      </c>
      <c r="B34" s="6"/>
      <c r="C34" s="58"/>
      <c r="D34" s="58"/>
    </row>
    <row r="35" spans="1:4" ht="15" customHeight="1" x14ac:dyDescent="0.25">
      <c r="A35" s="47"/>
      <c r="B35" s="6"/>
      <c r="C35" s="58"/>
      <c r="D35" s="58"/>
    </row>
    <row r="36" spans="1:4" ht="15" customHeight="1" x14ac:dyDescent="0.25">
      <c r="A36" s="47" t="s">
        <v>275</v>
      </c>
      <c r="B36" s="47" t="s">
        <v>179</v>
      </c>
      <c r="C36" s="27"/>
      <c r="D36" s="27"/>
    </row>
    <row r="37" spans="1:4" ht="15" customHeight="1" x14ac:dyDescent="0.25">
      <c r="A37" s="47" t="s">
        <v>275</v>
      </c>
      <c r="B37" s="47" t="s">
        <v>178</v>
      </c>
      <c r="C37" s="27"/>
      <c r="D37" s="27"/>
    </row>
    <row r="38" spans="1:4" ht="15" customHeight="1" x14ac:dyDescent="0.25">
      <c r="A38" s="47" t="s">
        <v>275</v>
      </c>
      <c r="B38" s="47" t="s">
        <v>177</v>
      </c>
      <c r="C38" s="27"/>
      <c r="D38" s="27"/>
    </row>
    <row r="39" spans="1:4" ht="15" customHeight="1" x14ac:dyDescent="0.25">
      <c r="A39" s="47"/>
      <c r="B39" s="47"/>
      <c r="C39" s="58"/>
      <c r="D39" s="58"/>
    </row>
    <row r="40" spans="1:4" ht="15" customHeight="1" x14ac:dyDescent="0.25">
      <c r="A40" s="25"/>
      <c r="B40" s="25"/>
    </row>
    <row r="41" spans="1:4" ht="15" customHeight="1" x14ac:dyDescent="0.25">
      <c r="A41" s="25"/>
      <c r="B41" s="25"/>
    </row>
    <row r="42" spans="1:4" ht="15" customHeight="1" x14ac:dyDescent="0.25">
      <c r="A42" s="53"/>
      <c r="B42" s="53"/>
      <c r="C42" s="14"/>
      <c r="D42" s="14"/>
    </row>
    <row r="43" spans="1:4" ht="15" customHeight="1" x14ac:dyDescent="0.25">
      <c r="A43" s="25" t="s">
        <v>176</v>
      </c>
      <c r="B43" s="25"/>
    </row>
    <row r="44" spans="1:4" ht="15" customHeight="1" x14ac:dyDescent="0.25">
      <c r="A44" s="25" t="s">
        <v>175</v>
      </c>
      <c r="B44" s="25"/>
    </row>
    <row r="45" spans="1:4" ht="15" customHeight="1" x14ac:dyDescent="0.25">
      <c r="A45" s="25"/>
      <c r="B45" s="25"/>
    </row>
    <row r="46" spans="1:4" ht="15" customHeight="1" x14ac:dyDescent="0.25">
      <c r="A46" s="25"/>
      <c r="B46" s="25"/>
      <c r="D46" s="30" t="s">
        <v>196</v>
      </c>
    </row>
    <row r="47" spans="1:4" ht="15.75" x14ac:dyDescent="0.25">
      <c r="A47" s="82" t="s">
        <v>23</v>
      </c>
      <c r="B47" s="82"/>
      <c r="C47" s="82"/>
      <c r="D47" s="82"/>
    </row>
    <row r="48" spans="1:4" ht="15.75" x14ac:dyDescent="0.25">
      <c r="A48" s="82" t="s">
        <v>22</v>
      </c>
      <c r="B48" s="82"/>
      <c r="C48" s="82"/>
      <c r="D48" s="82"/>
    </row>
    <row r="49" spans="1:4" ht="15.75" x14ac:dyDescent="0.25">
      <c r="A49" s="82" t="str">
        <f>"Ending June 30, "&amp;SchoolYear</f>
        <v>Ending June 30, 2025</v>
      </c>
      <c r="B49" s="82"/>
      <c r="C49" s="82"/>
      <c r="D49" s="82"/>
    </row>
    <row r="50" spans="1:4" ht="15.75" x14ac:dyDescent="0.25">
      <c r="A50" s="64"/>
      <c r="B50" s="71"/>
      <c r="C50" s="12"/>
      <c r="D50" s="12"/>
    </row>
    <row r="51" spans="1:4" ht="18.75" x14ac:dyDescent="0.3">
      <c r="A51" s="83" t="s">
        <v>105</v>
      </c>
      <c r="B51" s="83"/>
      <c r="C51" s="83"/>
      <c r="D51" s="83"/>
    </row>
    <row r="52" spans="1:4" ht="15.75" x14ac:dyDescent="0.25">
      <c r="A52" s="65"/>
    </row>
    <row r="53" spans="1:4" ht="15.75" x14ac:dyDescent="0.25">
      <c r="A53" s="66"/>
      <c r="B53" s="44" t="s">
        <v>20</v>
      </c>
      <c r="C53" s="54" t="s">
        <v>113</v>
      </c>
      <c r="D53" s="56" t="s">
        <v>116</v>
      </c>
    </row>
    <row r="54" spans="1:4" ht="15.75" x14ac:dyDescent="0.25">
      <c r="A54" s="66"/>
      <c r="B54" s="45" t="s">
        <v>115</v>
      </c>
      <c r="C54" s="21" t="s">
        <v>114</v>
      </c>
      <c r="D54" s="57" t="s">
        <v>113</v>
      </c>
    </row>
    <row r="55" spans="1:4" ht="15.75" x14ac:dyDescent="0.25">
      <c r="A55" s="66"/>
      <c r="B55" s="55" t="str">
        <f>_xlfn.SINGLE(SchoolYear)-2&amp;"-"&amp;SchoolYear-1</f>
        <v>2023-2024</v>
      </c>
      <c r="C55" s="36" t="str">
        <f>_xlfn.SINGLE(SchoolYear)-1&amp;"-"&amp;SchoolYear</f>
        <v>2024-2025</v>
      </c>
      <c r="D55" s="41" t="str">
        <f>_xlfn.SINGLE(SchoolYear)-1&amp;"-"&amp;SchoolYear</f>
        <v>2024-2025</v>
      </c>
    </row>
    <row r="56" spans="1:4" ht="15.75" x14ac:dyDescent="0.25">
      <c r="A56" s="67" t="s">
        <v>214</v>
      </c>
      <c r="B56" s="66"/>
      <c r="C56" s="74"/>
      <c r="D56" s="74"/>
    </row>
    <row r="57" spans="1:4" ht="15" customHeight="1" x14ac:dyDescent="0.25">
      <c r="A57" s="68" t="s">
        <v>174</v>
      </c>
      <c r="B57" s="48">
        <v>34217.93</v>
      </c>
      <c r="C57" s="48"/>
      <c r="D57" s="7">
        <v>0</v>
      </c>
    </row>
    <row r="58" spans="1:4" ht="15" customHeight="1" x14ac:dyDescent="0.25">
      <c r="A58" s="69" t="s">
        <v>173</v>
      </c>
      <c r="B58" s="48"/>
      <c r="C58" s="48"/>
      <c r="D58" s="7"/>
    </row>
    <row r="59" spans="1:4" ht="15" customHeight="1" x14ac:dyDescent="0.25">
      <c r="A59" s="69" t="s">
        <v>172</v>
      </c>
      <c r="B59" s="48">
        <v>8134.24</v>
      </c>
      <c r="C59" s="48"/>
      <c r="D59" s="7">
        <v>0</v>
      </c>
    </row>
    <row r="60" spans="1:4" ht="15" customHeight="1" x14ac:dyDescent="0.25">
      <c r="A60" s="69" t="s">
        <v>171</v>
      </c>
      <c r="B60" s="48">
        <v>130016.33</v>
      </c>
      <c r="C60" s="48"/>
      <c r="D60" s="7">
        <v>0</v>
      </c>
    </row>
    <row r="61" spans="1:4" ht="15" customHeight="1" x14ac:dyDescent="0.25">
      <c r="A61" s="69" t="s">
        <v>170</v>
      </c>
      <c r="B61" s="48"/>
      <c r="C61" s="48"/>
      <c r="D61" s="7"/>
    </row>
    <row r="62" spans="1:4" ht="15" customHeight="1" x14ac:dyDescent="0.25">
      <c r="A62" s="69" t="s">
        <v>169</v>
      </c>
      <c r="B62" s="48">
        <v>24954.36</v>
      </c>
      <c r="C62" s="48"/>
      <c r="D62" s="7">
        <v>0</v>
      </c>
    </row>
    <row r="63" spans="1:4" ht="15" customHeight="1" x14ac:dyDescent="0.25">
      <c r="A63" s="69" t="s">
        <v>168</v>
      </c>
      <c r="B63" s="48">
        <v>132612.49</v>
      </c>
      <c r="C63" s="48"/>
      <c r="D63" s="7">
        <v>0</v>
      </c>
    </row>
    <row r="64" spans="1:4" ht="15" customHeight="1" x14ac:dyDescent="0.25">
      <c r="A64" s="69" t="s">
        <v>167</v>
      </c>
      <c r="B64" s="48"/>
      <c r="C64" s="48"/>
      <c r="D64" s="7"/>
    </row>
    <row r="65" spans="1:4" ht="15" customHeight="1" x14ac:dyDescent="0.25">
      <c r="A65" s="69" t="s">
        <v>166</v>
      </c>
      <c r="B65" s="48">
        <v>8134.24</v>
      </c>
      <c r="C65" s="48"/>
      <c r="D65" s="7">
        <v>0</v>
      </c>
    </row>
    <row r="66" spans="1:4" ht="15" customHeight="1" x14ac:dyDescent="0.25">
      <c r="A66" s="69" t="s">
        <v>165</v>
      </c>
      <c r="B66" s="48">
        <v>138327.54</v>
      </c>
      <c r="C66" s="48"/>
      <c r="D66" s="7">
        <v>75000</v>
      </c>
    </row>
    <row r="67" spans="1:4" ht="15" customHeight="1" x14ac:dyDescent="0.25">
      <c r="A67" s="69" t="s">
        <v>164</v>
      </c>
      <c r="B67" s="48"/>
      <c r="C67" s="48"/>
      <c r="D67" s="7"/>
    </row>
    <row r="68" spans="1:4" ht="15" customHeight="1" x14ac:dyDescent="0.25">
      <c r="A68" s="69" t="s">
        <v>163</v>
      </c>
      <c r="B68" s="48">
        <v>25526.58</v>
      </c>
      <c r="C68" s="48"/>
      <c r="D68" s="7">
        <v>0</v>
      </c>
    </row>
    <row r="69" spans="1:4" ht="15" customHeight="1" x14ac:dyDescent="0.25">
      <c r="A69" s="70"/>
      <c r="B69" s="70"/>
      <c r="C69" s="75"/>
      <c r="D69" s="75"/>
    </row>
    <row r="70" spans="1:4" ht="15" customHeight="1" x14ac:dyDescent="0.25">
      <c r="A70" s="67" t="s">
        <v>215</v>
      </c>
      <c r="B70" s="70"/>
      <c r="C70" s="75"/>
      <c r="D70" s="75"/>
    </row>
    <row r="71" spans="1:4" ht="15" customHeight="1" x14ac:dyDescent="0.25">
      <c r="A71" s="69" t="s">
        <v>162</v>
      </c>
      <c r="B71" s="48"/>
      <c r="C71" s="48"/>
      <c r="D71" s="7"/>
    </row>
    <row r="72" spans="1:4" ht="15" customHeight="1" x14ac:dyDescent="0.25">
      <c r="A72" s="69" t="s">
        <v>161</v>
      </c>
      <c r="B72" s="48"/>
      <c r="C72" s="48"/>
      <c r="D72" s="7"/>
    </row>
    <row r="73" spans="1:4" ht="15" customHeight="1" x14ac:dyDescent="0.25">
      <c r="A73" s="69" t="s">
        <v>160</v>
      </c>
      <c r="B73" s="48"/>
      <c r="C73" s="48"/>
      <c r="D73" s="7"/>
    </row>
    <row r="74" spans="1:4" ht="15" customHeight="1" x14ac:dyDescent="0.25">
      <c r="A74" s="69" t="s">
        <v>271</v>
      </c>
      <c r="B74" s="48"/>
      <c r="C74" s="48"/>
      <c r="D74" s="7"/>
    </row>
    <row r="75" spans="1:4" ht="15" customHeight="1" x14ac:dyDescent="0.25">
      <c r="A75" s="69" t="s">
        <v>269</v>
      </c>
      <c r="B75" s="48"/>
      <c r="C75" s="48"/>
      <c r="D75" s="7"/>
    </row>
    <row r="76" spans="1:4" ht="15" customHeight="1" x14ac:dyDescent="0.25">
      <c r="A76" s="69" t="s">
        <v>159</v>
      </c>
      <c r="B76" s="48"/>
      <c r="C76" s="48"/>
      <c r="D76" s="7"/>
    </row>
    <row r="77" spans="1:4" ht="15" customHeight="1" x14ac:dyDescent="0.25">
      <c r="A77" s="69" t="s">
        <v>158</v>
      </c>
      <c r="B77" s="48"/>
      <c r="C77" s="48"/>
      <c r="D77" s="7"/>
    </row>
    <row r="78" spans="1:4" ht="15" customHeight="1" x14ac:dyDescent="0.25">
      <c r="A78" s="69" t="s">
        <v>157</v>
      </c>
      <c r="B78" s="48"/>
      <c r="C78" s="48"/>
      <c r="D78" s="7"/>
    </row>
    <row r="79" spans="1:4" ht="15" customHeight="1" x14ac:dyDescent="0.25">
      <c r="A79" s="69" t="s">
        <v>156</v>
      </c>
      <c r="B79" s="48">
        <v>131988.06</v>
      </c>
      <c r="C79" s="48"/>
      <c r="D79" s="7">
        <v>0</v>
      </c>
    </row>
    <row r="80" spans="1:4" ht="15.75" x14ac:dyDescent="0.25">
      <c r="A80" s="70"/>
      <c r="B80" s="66"/>
      <c r="C80" s="74"/>
      <c r="D80" s="74"/>
    </row>
    <row r="81" spans="1:4" ht="15.75" x14ac:dyDescent="0.25">
      <c r="A81" s="67" t="s">
        <v>216</v>
      </c>
      <c r="B81" s="66"/>
      <c r="C81" s="74"/>
      <c r="D81" s="74"/>
    </row>
    <row r="82" spans="1:4" ht="15" customHeight="1" x14ac:dyDescent="0.25">
      <c r="A82" s="69" t="s">
        <v>155</v>
      </c>
      <c r="B82" s="48"/>
      <c r="C82" s="48"/>
      <c r="D82" s="7"/>
    </row>
    <row r="83" spans="1:4" ht="15" customHeight="1" x14ac:dyDescent="0.25">
      <c r="A83" s="69" t="s">
        <v>154</v>
      </c>
      <c r="B83" s="48">
        <v>8357.24</v>
      </c>
      <c r="C83" s="48"/>
      <c r="D83" s="7">
        <v>0</v>
      </c>
    </row>
    <row r="84" spans="1:4" ht="15" customHeight="1" x14ac:dyDescent="0.25">
      <c r="A84" s="69" t="s">
        <v>153</v>
      </c>
      <c r="B84" s="48"/>
      <c r="C84" s="48"/>
      <c r="D84" s="7"/>
    </row>
    <row r="85" spans="1:4" ht="15" customHeight="1" x14ac:dyDescent="0.25">
      <c r="A85" s="69" t="s">
        <v>152</v>
      </c>
      <c r="B85" s="48">
        <v>76806.850000000006</v>
      </c>
      <c r="C85" s="48"/>
      <c r="D85" s="7">
        <v>52650</v>
      </c>
    </row>
    <row r="86" spans="1:4" ht="15" customHeight="1" x14ac:dyDescent="0.25">
      <c r="A86" s="69" t="s">
        <v>151</v>
      </c>
      <c r="B86" s="48">
        <v>194229.26</v>
      </c>
      <c r="C86" s="48"/>
      <c r="D86" s="7">
        <v>270024</v>
      </c>
    </row>
    <row r="87" spans="1:4" ht="15" customHeight="1" x14ac:dyDescent="0.25">
      <c r="A87" s="69" t="s">
        <v>150</v>
      </c>
      <c r="B87" s="48"/>
      <c r="C87" s="48"/>
      <c r="D87" s="7"/>
    </row>
    <row r="88" spans="1:4" ht="15" customHeight="1" x14ac:dyDescent="0.25">
      <c r="A88" s="69" t="s">
        <v>149</v>
      </c>
      <c r="B88" s="48">
        <v>74432.509999999995</v>
      </c>
      <c r="C88" s="48"/>
      <c r="D88" s="7">
        <v>165230.25</v>
      </c>
    </row>
    <row r="89" spans="1:4" ht="15" customHeight="1" x14ac:dyDescent="0.25">
      <c r="A89" s="69" t="s">
        <v>148</v>
      </c>
      <c r="B89" s="48">
        <v>177280.71</v>
      </c>
      <c r="C89" s="48"/>
      <c r="D89" s="7">
        <v>136973</v>
      </c>
    </row>
    <row r="90" spans="1:4" ht="15" customHeight="1" x14ac:dyDescent="0.25">
      <c r="A90" s="69" t="s">
        <v>147</v>
      </c>
      <c r="B90" s="48"/>
      <c r="C90" s="48"/>
      <c r="D90" s="7"/>
    </row>
    <row r="91" spans="1:4" ht="15" customHeight="1" x14ac:dyDescent="0.25">
      <c r="A91" s="69" t="s">
        <v>146</v>
      </c>
      <c r="B91" s="48"/>
      <c r="C91" s="48"/>
      <c r="D91" s="7"/>
    </row>
    <row r="92" spans="1:4" ht="15.75" x14ac:dyDescent="0.25">
      <c r="A92" s="65"/>
    </row>
    <row r="93" spans="1:4" ht="15.75" x14ac:dyDescent="0.25">
      <c r="A93" s="65"/>
      <c r="D93" s="30" t="s">
        <v>197</v>
      </c>
    </row>
    <row r="94" spans="1:4" ht="15.75" x14ac:dyDescent="0.25">
      <c r="A94" s="82" t="s">
        <v>23</v>
      </c>
      <c r="B94" s="82"/>
      <c r="C94" s="82"/>
      <c r="D94" s="82"/>
    </row>
    <row r="95" spans="1:4" ht="15.75" x14ac:dyDescent="0.25">
      <c r="A95" s="82" t="s">
        <v>22</v>
      </c>
      <c r="B95" s="82"/>
      <c r="C95" s="82"/>
      <c r="D95" s="82"/>
    </row>
    <row r="96" spans="1:4" ht="15.75" x14ac:dyDescent="0.25">
      <c r="A96" s="82" t="str">
        <f>"Ending June 30, "&amp;SchoolYear</f>
        <v>Ending June 30, 2025</v>
      </c>
      <c r="B96" s="82"/>
      <c r="C96" s="82"/>
      <c r="D96" s="82"/>
    </row>
    <row r="97" spans="1:4" ht="15" customHeight="1" x14ac:dyDescent="0.25">
      <c r="A97" s="71"/>
      <c r="B97" s="71"/>
      <c r="C97" s="12"/>
      <c r="D97" s="12"/>
    </row>
    <row r="98" spans="1:4" ht="18.75" x14ac:dyDescent="0.3">
      <c r="A98" s="83" t="s">
        <v>105</v>
      </c>
      <c r="B98" s="83"/>
      <c r="C98" s="83"/>
      <c r="D98" s="83"/>
    </row>
    <row r="99" spans="1:4" ht="15.75" x14ac:dyDescent="0.25">
      <c r="A99" s="72"/>
    </row>
    <row r="100" spans="1:4" ht="15.75" x14ac:dyDescent="0.25">
      <c r="A100" s="22"/>
      <c r="B100" s="44" t="s">
        <v>20</v>
      </c>
      <c r="C100" s="54" t="s">
        <v>113</v>
      </c>
      <c r="D100" s="56" t="s">
        <v>116</v>
      </c>
    </row>
    <row r="101" spans="1:4" ht="15.75" x14ac:dyDescent="0.25">
      <c r="A101" s="22"/>
      <c r="B101" s="45" t="s">
        <v>115</v>
      </c>
      <c r="C101" s="21" t="s">
        <v>114</v>
      </c>
      <c r="D101" s="57" t="s">
        <v>113</v>
      </c>
    </row>
    <row r="102" spans="1:4" ht="15.75" x14ac:dyDescent="0.25">
      <c r="A102" s="22"/>
      <c r="B102" s="55" t="str">
        <f>_xlfn.SINGLE(SchoolYear)-2&amp;"-"&amp;SchoolYear-1</f>
        <v>2023-2024</v>
      </c>
      <c r="C102" s="36" t="str">
        <f>_xlfn.SINGLE(SchoolYear)-1&amp;"-"&amp;SchoolYear</f>
        <v>2024-2025</v>
      </c>
      <c r="D102" s="41" t="str">
        <f>_xlfn.SINGLE(SchoolYear)-1&amp;"-"&amp;SchoolYear</f>
        <v>2024-2025</v>
      </c>
    </row>
    <row r="103" spans="1:4" ht="15.75" x14ac:dyDescent="0.25">
      <c r="A103" s="67" t="s">
        <v>145</v>
      </c>
      <c r="B103" s="66"/>
      <c r="C103" s="74"/>
      <c r="D103" s="74"/>
    </row>
    <row r="104" spans="1:4" ht="15" customHeight="1" x14ac:dyDescent="0.25">
      <c r="A104" s="69" t="s">
        <v>144</v>
      </c>
      <c r="B104" s="48">
        <v>119626.13</v>
      </c>
      <c r="C104" s="48"/>
      <c r="D104" s="7">
        <v>59500</v>
      </c>
    </row>
    <row r="105" spans="1:4" ht="15" customHeight="1" x14ac:dyDescent="0.25">
      <c r="A105" s="69" t="s">
        <v>143</v>
      </c>
      <c r="B105" s="48"/>
      <c r="C105" s="48"/>
      <c r="D105" s="7"/>
    </row>
    <row r="106" spans="1:4" ht="15" customHeight="1" x14ac:dyDescent="0.25">
      <c r="A106" s="69" t="s">
        <v>142</v>
      </c>
      <c r="B106" s="48"/>
      <c r="C106" s="48"/>
      <c r="D106" s="7"/>
    </row>
    <row r="107" spans="1:4" ht="15" customHeight="1" x14ac:dyDescent="0.25">
      <c r="A107" s="69" t="s">
        <v>141</v>
      </c>
      <c r="B107" s="48"/>
      <c r="C107" s="48"/>
      <c r="D107" s="7"/>
    </row>
    <row r="108" spans="1:4" ht="15" customHeight="1" x14ac:dyDescent="0.25">
      <c r="A108" s="69" t="s">
        <v>140</v>
      </c>
      <c r="B108" s="48"/>
      <c r="C108" s="48"/>
      <c r="D108" s="7"/>
    </row>
    <row r="109" spans="1:4" ht="15" customHeight="1" x14ac:dyDescent="0.25">
      <c r="A109" s="69" t="s">
        <v>139</v>
      </c>
      <c r="B109" s="48"/>
      <c r="C109" s="48"/>
      <c r="D109" s="7"/>
    </row>
    <row r="110" spans="1:4" ht="15" customHeight="1" x14ac:dyDescent="0.25">
      <c r="A110" s="69" t="s">
        <v>138</v>
      </c>
      <c r="B110" s="48">
        <v>49640.26</v>
      </c>
      <c r="C110" s="48"/>
      <c r="D110" s="7">
        <v>0</v>
      </c>
    </row>
    <row r="111" spans="1:4" ht="15" customHeight="1" x14ac:dyDescent="0.25">
      <c r="A111" s="69" t="s">
        <v>256</v>
      </c>
      <c r="B111" s="51"/>
      <c r="C111" s="48"/>
      <c r="D111" s="7"/>
    </row>
    <row r="112" spans="1:4" ht="15" customHeight="1" x14ac:dyDescent="0.25">
      <c r="A112" s="69" t="s">
        <v>257</v>
      </c>
      <c r="B112" s="51"/>
      <c r="C112" s="48"/>
      <c r="D112" s="7"/>
    </row>
    <row r="113" spans="1:4" ht="15" customHeight="1" x14ac:dyDescent="0.25">
      <c r="A113" s="69" t="s">
        <v>137</v>
      </c>
      <c r="B113" s="48"/>
      <c r="C113" s="48"/>
      <c r="D113" s="7"/>
    </row>
    <row r="114" spans="1:4" ht="15" customHeight="1" x14ac:dyDescent="0.25">
      <c r="A114" s="69" t="s">
        <v>136</v>
      </c>
      <c r="B114" s="48"/>
      <c r="C114" s="48"/>
      <c r="D114" s="7"/>
    </row>
    <row r="115" spans="1:4" ht="15" customHeight="1" x14ac:dyDescent="0.25">
      <c r="A115" s="69" t="s">
        <v>135</v>
      </c>
      <c r="B115" s="48">
        <v>43733.57</v>
      </c>
      <c r="C115" s="48"/>
      <c r="D115" s="7">
        <v>0</v>
      </c>
    </row>
    <row r="116" spans="1:4" ht="15" customHeight="1" x14ac:dyDescent="0.25">
      <c r="A116" s="69" t="s">
        <v>134</v>
      </c>
      <c r="B116" s="48"/>
      <c r="C116" s="48"/>
      <c r="D116" s="7"/>
    </row>
    <row r="117" spans="1:4" ht="15" customHeight="1" x14ac:dyDescent="0.25">
      <c r="A117" s="70"/>
      <c r="B117" s="70"/>
      <c r="C117" s="75"/>
      <c r="D117" s="75"/>
    </row>
    <row r="118" spans="1:4" ht="15" customHeight="1" x14ac:dyDescent="0.25">
      <c r="A118" s="67" t="s">
        <v>133</v>
      </c>
      <c r="B118" s="70"/>
      <c r="C118" s="75"/>
      <c r="D118" s="75"/>
    </row>
    <row r="119" spans="1:4" ht="15" customHeight="1" x14ac:dyDescent="0.25">
      <c r="A119" s="69" t="s">
        <v>132</v>
      </c>
      <c r="B119" s="48"/>
      <c r="C119" s="48"/>
      <c r="D119" s="7"/>
    </row>
    <row r="120" spans="1:4" ht="15" customHeight="1" x14ac:dyDescent="0.25">
      <c r="A120" s="69" t="s">
        <v>131</v>
      </c>
      <c r="B120" s="48"/>
      <c r="C120" s="48"/>
      <c r="D120" s="7"/>
    </row>
    <row r="121" spans="1:4" ht="15" customHeight="1" x14ac:dyDescent="0.25">
      <c r="A121" s="69" t="s">
        <v>130</v>
      </c>
      <c r="B121" s="48"/>
      <c r="C121" s="48"/>
      <c r="D121" s="7"/>
    </row>
    <row r="122" spans="1:4" ht="15" customHeight="1" x14ac:dyDescent="0.25">
      <c r="A122" s="69" t="s">
        <v>129</v>
      </c>
      <c r="B122" s="48"/>
      <c r="C122" s="48"/>
      <c r="D122" s="7"/>
    </row>
    <row r="123" spans="1:4" ht="15" customHeight="1" x14ac:dyDescent="0.25">
      <c r="A123" s="69" t="s">
        <v>128</v>
      </c>
      <c r="B123" s="48">
        <v>33349.089999999997</v>
      </c>
      <c r="C123" s="48"/>
      <c r="D123" s="7">
        <v>10000</v>
      </c>
    </row>
    <row r="124" spans="1:4" ht="15" customHeight="1" x14ac:dyDescent="0.25">
      <c r="A124" s="69" t="s">
        <v>127</v>
      </c>
      <c r="B124" s="48"/>
      <c r="C124" s="48"/>
      <c r="D124" s="7"/>
    </row>
    <row r="125" spans="1:4" ht="15" customHeight="1" x14ac:dyDescent="0.25">
      <c r="A125" s="69" t="s">
        <v>126</v>
      </c>
      <c r="B125" s="48"/>
      <c r="C125" s="48"/>
      <c r="D125" s="7"/>
    </row>
    <row r="126" spans="1:4" ht="15" customHeight="1" x14ac:dyDescent="0.25">
      <c r="A126" s="69" t="s">
        <v>252</v>
      </c>
      <c r="B126" s="48"/>
      <c r="C126" s="48"/>
      <c r="D126" s="7"/>
    </row>
    <row r="127" spans="1:4" ht="15" customHeight="1" x14ac:dyDescent="0.25">
      <c r="A127" s="69" t="s">
        <v>253</v>
      </c>
      <c r="B127" s="48"/>
      <c r="C127" s="48"/>
      <c r="D127" s="7"/>
    </row>
    <row r="128" spans="1:4" ht="15" customHeight="1" x14ac:dyDescent="0.25">
      <c r="A128" s="69" t="s">
        <v>255</v>
      </c>
      <c r="B128" s="48"/>
      <c r="C128" s="48"/>
      <c r="D128" s="7"/>
    </row>
    <row r="129" spans="1:4" ht="15" customHeight="1" x14ac:dyDescent="0.25">
      <c r="A129" s="69"/>
      <c r="B129" s="52"/>
      <c r="C129" s="75"/>
      <c r="D129" s="75"/>
    </row>
    <row r="130" spans="1:4" ht="15.75" x14ac:dyDescent="0.25">
      <c r="A130" s="67" t="s">
        <v>125</v>
      </c>
      <c r="B130" s="66"/>
      <c r="C130" s="74"/>
      <c r="D130" s="74"/>
    </row>
    <row r="131" spans="1:4" ht="15" customHeight="1" x14ac:dyDescent="0.25">
      <c r="A131" s="69" t="s">
        <v>124</v>
      </c>
      <c r="B131" s="48"/>
      <c r="C131" s="48"/>
      <c r="D131" s="7"/>
    </row>
    <row r="132" spans="1:4" ht="15" customHeight="1" x14ac:dyDescent="0.25">
      <c r="A132" s="69" t="s">
        <v>123</v>
      </c>
      <c r="B132" s="48"/>
      <c r="C132" s="48"/>
      <c r="D132" s="7"/>
    </row>
    <row r="133" spans="1:4" ht="15" customHeight="1" x14ac:dyDescent="0.25">
      <c r="A133" s="69" t="s">
        <v>122</v>
      </c>
      <c r="B133" s="48"/>
      <c r="C133" s="48"/>
      <c r="D133" s="7"/>
    </row>
    <row r="134" spans="1:4" ht="15" customHeight="1" x14ac:dyDescent="0.25">
      <c r="A134" s="69" t="s">
        <v>121</v>
      </c>
      <c r="B134" s="48"/>
      <c r="C134" s="48"/>
      <c r="D134" s="7"/>
    </row>
    <row r="135" spans="1:4" ht="15" customHeight="1" x14ac:dyDescent="0.25">
      <c r="A135" s="69" t="s">
        <v>120</v>
      </c>
      <c r="B135" s="48"/>
      <c r="C135" s="48"/>
      <c r="D135" s="7"/>
    </row>
    <row r="136" spans="1:4" ht="15" customHeight="1" x14ac:dyDescent="0.25">
      <c r="A136" s="69" t="s">
        <v>119</v>
      </c>
      <c r="B136" s="48"/>
      <c r="C136" s="48"/>
      <c r="D136" s="7"/>
    </row>
    <row r="137" spans="1:4" ht="15" customHeight="1" x14ac:dyDescent="0.25">
      <c r="A137" s="69" t="s">
        <v>118</v>
      </c>
      <c r="B137" s="48"/>
      <c r="C137" s="48"/>
      <c r="D137" s="7"/>
    </row>
    <row r="138" spans="1:4" ht="15" customHeight="1" x14ac:dyDescent="0.25">
      <c r="A138" s="69" t="s">
        <v>117</v>
      </c>
      <c r="B138" s="48"/>
      <c r="C138" s="48"/>
      <c r="D138" s="7"/>
    </row>
    <row r="139" spans="1:4" ht="15" customHeight="1" x14ac:dyDescent="0.25">
      <c r="A139" s="70"/>
      <c r="B139" s="70"/>
      <c r="C139" s="75"/>
      <c r="D139" s="75"/>
    </row>
    <row r="141" spans="1:4" ht="15" customHeight="1" x14ac:dyDescent="0.25">
      <c r="D141" s="30" t="s">
        <v>198</v>
      </c>
    </row>
    <row r="142" spans="1:4" ht="15.75" x14ac:dyDescent="0.25">
      <c r="A142" s="82" t="s">
        <v>23</v>
      </c>
      <c r="B142" s="82"/>
      <c r="C142" s="82"/>
      <c r="D142" s="82"/>
    </row>
    <row r="143" spans="1:4" ht="15.75" x14ac:dyDescent="0.25">
      <c r="A143" s="82" t="s">
        <v>22</v>
      </c>
      <c r="B143" s="82"/>
      <c r="C143" s="82"/>
      <c r="D143" s="82"/>
    </row>
    <row r="144" spans="1:4" ht="15.75" x14ac:dyDescent="0.25">
      <c r="A144" s="82" t="str">
        <f>"Ending June 30, "&amp;SchoolYear</f>
        <v>Ending June 30, 2025</v>
      </c>
      <c r="B144" s="82"/>
      <c r="C144" s="82"/>
      <c r="D144" s="82"/>
    </row>
    <row r="145" spans="1:4" ht="15" customHeight="1" x14ac:dyDescent="0.25">
      <c r="A145" s="71"/>
      <c r="B145" s="71"/>
      <c r="C145" s="12"/>
      <c r="D145" s="12"/>
    </row>
    <row r="146" spans="1:4" ht="18.75" x14ac:dyDescent="0.3">
      <c r="A146" s="83" t="s">
        <v>105</v>
      </c>
      <c r="B146" s="83"/>
      <c r="C146" s="83"/>
      <c r="D146" s="83"/>
    </row>
    <row r="147" spans="1:4" ht="15.75" x14ac:dyDescent="0.25">
      <c r="A147" s="65"/>
    </row>
    <row r="148" spans="1:4" ht="15.75" x14ac:dyDescent="0.25">
      <c r="A148" s="22"/>
      <c r="B148" s="44" t="s">
        <v>20</v>
      </c>
      <c r="C148" s="54" t="s">
        <v>113</v>
      </c>
      <c r="D148" s="56" t="s">
        <v>116</v>
      </c>
    </row>
    <row r="149" spans="1:4" ht="15.75" x14ac:dyDescent="0.25">
      <c r="A149" s="22"/>
      <c r="B149" s="45" t="s">
        <v>115</v>
      </c>
      <c r="C149" s="21" t="s">
        <v>114</v>
      </c>
      <c r="D149" s="57" t="s">
        <v>113</v>
      </c>
    </row>
    <row r="150" spans="1:4" ht="15.75" x14ac:dyDescent="0.25">
      <c r="A150" s="22"/>
      <c r="B150" s="55" t="str">
        <f>_xlfn.SINGLE(SchoolYear)-2&amp;"-"&amp;SchoolYear-1</f>
        <v>2023-2024</v>
      </c>
      <c r="C150" s="36" t="str">
        <f>_xlfn.SINGLE(SchoolYear)-1&amp;"-"&amp;SchoolYear</f>
        <v>2024-2025</v>
      </c>
      <c r="D150" s="41" t="str">
        <f>_xlfn.SINGLE(SchoolYear)-1&amp;"-"&amp;SchoolYear</f>
        <v>2024-2025</v>
      </c>
    </row>
    <row r="151" spans="1:4" ht="15.75" x14ac:dyDescent="0.25">
      <c r="A151" s="67" t="s">
        <v>112</v>
      </c>
      <c r="B151" s="66"/>
      <c r="C151" s="74"/>
      <c r="D151" s="74"/>
    </row>
    <row r="152" spans="1:4" ht="15" customHeight="1" x14ac:dyDescent="0.25">
      <c r="A152" s="69" t="s">
        <v>111</v>
      </c>
      <c r="B152" s="48"/>
      <c r="C152" s="48"/>
      <c r="D152" s="7"/>
    </row>
    <row r="153" spans="1:4" ht="15" customHeight="1" x14ac:dyDescent="0.25">
      <c r="A153" s="69" t="s">
        <v>110</v>
      </c>
      <c r="B153" s="48"/>
      <c r="C153" s="48"/>
      <c r="D153" s="7"/>
    </row>
    <row r="154" spans="1:4" ht="15" customHeight="1" x14ac:dyDescent="0.25">
      <c r="A154" s="69" t="s">
        <v>109</v>
      </c>
      <c r="B154" s="48"/>
      <c r="C154" s="48"/>
      <c r="D154" s="7"/>
    </row>
    <row r="155" spans="1:4" ht="15" customHeight="1" x14ac:dyDescent="0.25">
      <c r="A155" s="69" t="s">
        <v>205</v>
      </c>
      <c r="B155" s="48"/>
      <c r="C155" s="48"/>
      <c r="D155" s="7"/>
    </row>
    <row r="156" spans="1:4" ht="15" customHeight="1" x14ac:dyDescent="0.25">
      <c r="A156" s="70"/>
      <c r="B156" s="70"/>
      <c r="C156" s="75"/>
      <c r="D156" s="75"/>
    </row>
    <row r="157" spans="1:4" ht="15" customHeight="1" x14ac:dyDescent="0.25">
      <c r="A157" s="67" t="s">
        <v>248</v>
      </c>
      <c r="B157" s="70"/>
      <c r="C157" s="75"/>
      <c r="D157" s="75"/>
    </row>
    <row r="158" spans="1:4" ht="15" customHeight="1" x14ac:dyDescent="0.25">
      <c r="A158" s="69" t="s">
        <v>249</v>
      </c>
      <c r="B158" s="48">
        <v>2727.37</v>
      </c>
      <c r="C158" s="48"/>
      <c r="D158" s="7">
        <v>0</v>
      </c>
    </row>
    <row r="159" spans="1:4" ht="15" customHeight="1" x14ac:dyDescent="0.25">
      <c r="A159" s="69" t="s">
        <v>250</v>
      </c>
      <c r="B159" s="48"/>
      <c r="C159" s="48"/>
      <c r="D159" s="7"/>
    </row>
    <row r="160" spans="1:4" ht="15" customHeight="1" x14ac:dyDescent="0.25">
      <c r="A160" s="69" t="s">
        <v>251</v>
      </c>
      <c r="B160" s="48"/>
      <c r="C160" s="48"/>
      <c r="D160" s="7"/>
    </row>
    <row r="161" spans="1:4" ht="15" customHeight="1" x14ac:dyDescent="0.25">
      <c r="A161" s="69" t="s">
        <v>108</v>
      </c>
      <c r="B161" s="48"/>
      <c r="C161" s="48"/>
      <c r="D161" s="7"/>
    </row>
    <row r="162" spans="1:4" ht="15" customHeight="1" x14ac:dyDescent="0.25">
      <c r="A162" s="70"/>
      <c r="B162" s="70"/>
      <c r="C162" s="75"/>
      <c r="D162" s="75"/>
    </row>
    <row r="163" spans="1:4" ht="15" customHeight="1" x14ac:dyDescent="0.25">
      <c r="A163" s="70" t="s">
        <v>107</v>
      </c>
      <c r="B163" s="16">
        <f>SUM(B158:B161,B152:B155,B131:B138,B119:B128,B104:B116,B82:B91,B71:B79,B57:B68)</f>
        <v>1414094.7600000002</v>
      </c>
      <c r="C163" s="16">
        <f>SUM(C158:C161,C152:C155,C131:C138,C119:C128,C104:C116,C82:C91,C71:C79,C57:C68)</f>
        <v>0</v>
      </c>
      <c r="D163" s="16">
        <f>SUM(D158:D161,D152:D155,D131:D138,D119:D128,D104:D116,D82:D91,D71:D79,D57:D68)</f>
        <v>769377.25</v>
      </c>
    </row>
    <row r="164" spans="1:4" ht="15.75" x14ac:dyDescent="0.25">
      <c r="A164" s="65"/>
    </row>
    <row r="165" spans="1:4" ht="15.75" x14ac:dyDescent="0.25">
      <c r="A165" s="65"/>
      <c r="C165" s="17"/>
    </row>
    <row r="166" spans="1:4" ht="15.75" x14ac:dyDescent="0.25">
      <c r="A166" s="65"/>
    </row>
    <row r="167" spans="1:4" ht="15.75" x14ac:dyDescent="0.25">
      <c r="A167" s="65"/>
    </row>
    <row r="168" spans="1:4" ht="15.75" x14ac:dyDescent="0.25">
      <c r="A168" s="82" t="s">
        <v>106</v>
      </c>
      <c r="B168" s="82"/>
      <c r="C168" s="82"/>
      <c r="D168" s="82"/>
    </row>
    <row r="169" spans="1:4" ht="15.75" x14ac:dyDescent="0.25">
      <c r="A169" s="82" t="s">
        <v>22</v>
      </c>
      <c r="B169" s="82"/>
      <c r="C169" s="82"/>
      <c r="D169" s="82"/>
    </row>
    <row r="170" spans="1:4" ht="15.75" x14ac:dyDescent="0.25">
      <c r="A170" s="82" t="str">
        <f>"Ending June 30, "&amp;SchoolYear</f>
        <v>Ending June 30, 2025</v>
      </c>
      <c r="B170" s="82"/>
      <c r="C170" s="82"/>
      <c r="D170" s="82"/>
    </row>
    <row r="171" spans="1:4" ht="15" customHeight="1" x14ac:dyDescent="0.25">
      <c r="A171" s="71"/>
      <c r="B171" s="71"/>
      <c r="C171" s="12"/>
      <c r="D171" s="12"/>
    </row>
    <row r="172" spans="1:4" ht="15.75" x14ac:dyDescent="0.25">
      <c r="A172" s="86" t="s">
        <v>105</v>
      </c>
      <c r="B172" s="86"/>
      <c r="C172" s="86"/>
      <c r="D172" s="86"/>
    </row>
    <row r="173" spans="1:4" ht="15.75" x14ac:dyDescent="0.25">
      <c r="A173" s="65"/>
    </row>
    <row r="174" spans="1:4" x14ac:dyDescent="0.25">
      <c r="A174" s="85" t="s">
        <v>104</v>
      </c>
      <c r="B174" s="85"/>
      <c r="C174" s="85"/>
      <c r="D174" s="85"/>
    </row>
    <row r="175" spans="1:4" ht="15" customHeight="1" x14ac:dyDescent="0.25">
      <c r="A175" s="69" t="s">
        <v>103</v>
      </c>
      <c r="B175" s="48">
        <v>72000</v>
      </c>
      <c r="C175" s="48"/>
      <c r="D175" s="7">
        <v>36000</v>
      </c>
    </row>
    <row r="176" spans="1:4" ht="15" customHeight="1" x14ac:dyDescent="0.25">
      <c r="A176" s="69" t="s">
        <v>102</v>
      </c>
      <c r="B176" s="48">
        <v>11663.11</v>
      </c>
      <c r="C176" s="48"/>
      <c r="D176" s="7">
        <v>50200</v>
      </c>
    </row>
    <row r="177" spans="1:4" ht="15" customHeight="1" x14ac:dyDescent="0.25">
      <c r="A177" s="69" t="s">
        <v>101</v>
      </c>
      <c r="B177" s="48"/>
      <c r="C177" s="48"/>
      <c r="D177" s="7"/>
    </row>
    <row r="178" spans="1:4" ht="15" customHeight="1" x14ac:dyDescent="0.25">
      <c r="A178" s="69" t="s">
        <v>100</v>
      </c>
      <c r="B178" s="48">
        <v>32876.050000000003</v>
      </c>
      <c r="C178" s="48"/>
      <c r="D178" s="7">
        <v>0</v>
      </c>
    </row>
    <row r="179" spans="1:4" ht="15" customHeight="1" x14ac:dyDescent="0.25">
      <c r="A179" s="69" t="s">
        <v>99</v>
      </c>
      <c r="B179" s="48">
        <v>37119.440000000002</v>
      </c>
      <c r="C179" s="48"/>
      <c r="D179" s="7">
        <v>1000</v>
      </c>
    </row>
    <row r="180" spans="1:4" ht="15" customHeight="1" x14ac:dyDescent="0.25">
      <c r="A180" s="69" t="s">
        <v>98</v>
      </c>
      <c r="B180" s="48"/>
      <c r="C180" s="48"/>
      <c r="D180" s="7"/>
    </row>
    <row r="181" spans="1:4" ht="15.75" thickBot="1" x14ac:dyDescent="0.3">
      <c r="B181" s="42"/>
      <c r="C181" s="60"/>
    </row>
    <row r="182" spans="1:4" ht="15.75" thickBot="1" x14ac:dyDescent="0.3">
      <c r="A182" s="73" t="s">
        <v>97</v>
      </c>
    </row>
    <row r="183" spans="1:4" ht="15" customHeight="1" x14ac:dyDescent="0.25">
      <c r="A183" s="70"/>
    </row>
    <row r="184" spans="1:4" ht="15" customHeight="1" x14ac:dyDescent="0.25">
      <c r="A184" s="70"/>
      <c r="D184" s="30" t="s">
        <v>200</v>
      </c>
    </row>
    <row r="185" spans="1:4" ht="15.75" x14ac:dyDescent="0.25">
      <c r="A185" s="82" t="s">
        <v>23</v>
      </c>
      <c r="B185" s="82"/>
      <c r="C185" s="82"/>
      <c r="D185" s="82"/>
    </row>
    <row r="186" spans="1:4" ht="15.75" x14ac:dyDescent="0.25">
      <c r="A186" s="82" t="s">
        <v>22</v>
      </c>
      <c r="B186" s="82"/>
      <c r="C186" s="82"/>
      <c r="D186" s="82"/>
    </row>
    <row r="187" spans="1:4" ht="15.75" x14ac:dyDescent="0.25">
      <c r="A187" s="82" t="str">
        <f>"Ending June 30, "&amp;SchoolYear</f>
        <v>Ending June 30, 2025</v>
      </c>
      <c r="B187" s="82"/>
      <c r="C187" s="82"/>
      <c r="D187" s="82"/>
    </row>
    <row r="188" spans="1:4" ht="15.75" x14ac:dyDescent="0.25">
      <c r="A188" s="64"/>
      <c r="B188" s="71"/>
      <c r="C188" s="12"/>
      <c r="D188" s="12"/>
    </row>
    <row r="189" spans="1:4" ht="18.75" x14ac:dyDescent="0.3">
      <c r="A189" s="83" t="s">
        <v>0</v>
      </c>
      <c r="B189" s="83"/>
      <c r="C189" s="83"/>
      <c r="D189" s="83"/>
    </row>
    <row r="190" spans="1:4" ht="16.5" thickBot="1" x14ac:dyDescent="0.3">
      <c r="A190" s="65"/>
    </row>
    <row r="191" spans="1:4" ht="15.75" x14ac:dyDescent="0.25">
      <c r="B191" s="22"/>
      <c r="C191" s="28" t="s">
        <v>21</v>
      </c>
      <c r="D191" s="43" t="s">
        <v>0</v>
      </c>
    </row>
    <row r="192" spans="1:4" ht="15.75" x14ac:dyDescent="0.25">
      <c r="B192" s="22"/>
      <c r="C192" s="15" t="s">
        <v>20</v>
      </c>
      <c r="D192" s="5" t="s">
        <v>20</v>
      </c>
    </row>
    <row r="193" spans="1:4" ht="16.5" thickBot="1" x14ac:dyDescent="0.3">
      <c r="B193" s="22"/>
      <c r="C193" s="13" t="str">
        <f>_xlfn.SINGLE(SchoolYear)-2&amp;"-"&amp;SchoolYear-1</f>
        <v>2023-2024</v>
      </c>
      <c r="D193" s="59" t="str">
        <f>_xlfn.SINGLE(SchoolYear)-1&amp;"-"&amp;SchoolYear</f>
        <v>2024-2025</v>
      </c>
    </row>
    <row r="194" spans="1:4" ht="15.75" x14ac:dyDescent="0.25">
      <c r="A194" s="67" t="s">
        <v>96</v>
      </c>
      <c r="C194" s="74"/>
      <c r="D194" s="74"/>
    </row>
    <row r="195" spans="1:4" ht="15.75" x14ac:dyDescent="0.25">
      <c r="A195" s="69" t="s">
        <v>95</v>
      </c>
      <c r="C195" s="74"/>
      <c r="D195" s="74"/>
    </row>
    <row r="196" spans="1:4" ht="15" customHeight="1" x14ac:dyDescent="0.25">
      <c r="A196" s="9" t="s">
        <v>94</v>
      </c>
      <c r="C196" s="51">
        <v>637641.24</v>
      </c>
      <c r="D196" s="24">
        <v>10000</v>
      </c>
    </row>
    <row r="197" spans="1:4" ht="15" customHeight="1" x14ac:dyDescent="0.25">
      <c r="A197" s="9" t="s">
        <v>258</v>
      </c>
      <c r="C197" s="51"/>
      <c r="D197" s="24"/>
    </row>
    <row r="198" spans="1:4" ht="15" customHeight="1" x14ac:dyDescent="0.25">
      <c r="A198" s="9" t="s">
        <v>259</v>
      </c>
      <c r="C198" s="51">
        <v>0.19</v>
      </c>
      <c r="D198" s="24">
        <v>0</v>
      </c>
    </row>
    <row r="199" spans="1:4" ht="15" customHeight="1" x14ac:dyDescent="0.25">
      <c r="A199" s="9" t="s">
        <v>272</v>
      </c>
      <c r="C199" s="51"/>
      <c r="D199" s="24"/>
    </row>
    <row r="200" spans="1:4" ht="15" customHeight="1" x14ac:dyDescent="0.25">
      <c r="A200" s="9" t="s">
        <v>93</v>
      </c>
      <c r="C200" s="51"/>
      <c r="D200" s="51"/>
    </row>
    <row r="201" spans="1:4" ht="15" customHeight="1" x14ac:dyDescent="0.25">
      <c r="A201" s="69" t="s">
        <v>262</v>
      </c>
      <c r="C201" s="76"/>
      <c r="D201" s="61"/>
    </row>
    <row r="202" spans="1:4" ht="15" customHeight="1" x14ac:dyDescent="0.25">
      <c r="A202" s="9" t="s">
        <v>238</v>
      </c>
      <c r="C202" s="51"/>
      <c r="D202" s="51"/>
    </row>
    <row r="203" spans="1:4" ht="15" customHeight="1" x14ac:dyDescent="0.25">
      <c r="A203" s="9" t="s">
        <v>239</v>
      </c>
      <c r="C203" s="51">
        <v>11550.71</v>
      </c>
      <c r="D203" s="51">
        <v>10000</v>
      </c>
    </row>
    <row r="204" spans="1:4" ht="15" customHeight="1" x14ac:dyDescent="0.25">
      <c r="A204" s="9" t="s">
        <v>240</v>
      </c>
      <c r="C204" s="51"/>
      <c r="D204" s="51"/>
    </row>
    <row r="205" spans="1:4" ht="15" customHeight="1" x14ac:dyDescent="0.25">
      <c r="A205" s="9" t="s">
        <v>242</v>
      </c>
      <c r="C205" s="51"/>
      <c r="D205" s="51"/>
    </row>
    <row r="206" spans="1:4" ht="15" customHeight="1" x14ac:dyDescent="0.25">
      <c r="A206" s="9" t="s">
        <v>241</v>
      </c>
      <c r="C206" s="51"/>
      <c r="D206" s="51"/>
    </row>
    <row r="207" spans="1:4" ht="15" customHeight="1" x14ac:dyDescent="0.25">
      <c r="A207" s="9" t="s">
        <v>261</v>
      </c>
      <c r="C207" s="51"/>
      <c r="D207" s="51"/>
    </row>
    <row r="208" spans="1:4" ht="15" customHeight="1" x14ac:dyDescent="0.25">
      <c r="A208" s="70" t="s">
        <v>92</v>
      </c>
      <c r="C208" s="77">
        <f>SUM(C196:C200,C202:C207)</f>
        <v>649192.1399999999</v>
      </c>
      <c r="D208" s="77">
        <f>SUM(D196:D200,D202:D207)</f>
        <v>20000</v>
      </c>
    </row>
    <row r="209" spans="1:4" ht="15" customHeight="1" x14ac:dyDescent="0.25">
      <c r="A209" s="70"/>
      <c r="C209" s="76"/>
      <c r="D209" s="76"/>
    </row>
    <row r="210" spans="1:4" ht="15" customHeight="1" x14ac:dyDescent="0.25">
      <c r="A210" s="69" t="s">
        <v>91</v>
      </c>
      <c r="C210" s="76"/>
      <c r="D210" s="76"/>
    </row>
    <row r="211" spans="1:4" ht="15" customHeight="1" x14ac:dyDescent="0.25">
      <c r="A211" s="9" t="s">
        <v>90</v>
      </c>
      <c r="C211" s="51"/>
      <c r="D211" s="51"/>
    </row>
    <row r="212" spans="1:4" ht="15" customHeight="1" x14ac:dyDescent="0.25">
      <c r="A212" s="9" t="s">
        <v>89</v>
      </c>
      <c r="C212" s="51"/>
      <c r="D212" s="51"/>
    </row>
    <row r="213" spans="1:4" ht="15" customHeight="1" x14ac:dyDescent="0.25">
      <c r="A213" s="9" t="s">
        <v>244</v>
      </c>
      <c r="C213" s="51"/>
      <c r="D213" s="51"/>
    </row>
    <row r="214" spans="1:4" ht="15" customHeight="1" x14ac:dyDescent="0.25">
      <c r="A214" s="9" t="s">
        <v>88</v>
      </c>
      <c r="C214" s="51"/>
      <c r="D214" s="51"/>
    </row>
    <row r="215" spans="1:4" ht="15" customHeight="1" x14ac:dyDescent="0.25">
      <c r="A215" s="9" t="s">
        <v>87</v>
      </c>
      <c r="C215" s="51"/>
      <c r="D215" s="51"/>
    </row>
    <row r="216" spans="1:4" ht="15" customHeight="1" x14ac:dyDescent="0.25">
      <c r="A216" s="9" t="s">
        <v>86</v>
      </c>
      <c r="C216" s="51"/>
      <c r="D216" s="51"/>
    </row>
    <row r="217" spans="1:4" ht="15" customHeight="1" x14ac:dyDescent="0.25">
      <c r="A217" s="9" t="s">
        <v>243</v>
      </c>
      <c r="C217" s="51"/>
      <c r="D217" s="51"/>
    </row>
    <row r="218" spans="1:4" ht="15" customHeight="1" x14ac:dyDescent="0.25">
      <c r="A218" s="70" t="s">
        <v>85</v>
      </c>
      <c r="C218" s="77">
        <f>SUM(C211:C217)</f>
        <v>0</v>
      </c>
      <c r="D218" s="77">
        <f>SUM(D211:D217)</f>
        <v>0</v>
      </c>
    </row>
    <row r="219" spans="1:4" ht="15" customHeight="1" x14ac:dyDescent="0.25">
      <c r="A219" s="70"/>
      <c r="C219" s="76"/>
      <c r="D219" s="76"/>
    </row>
    <row r="220" spans="1:4" ht="15" customHeight="1" x14ac:dyDescent="0.25">
      <c r="A220" s="69" t="s">
        <v>84</v>
      </c>
      <c r="C220" s="76" t="s">
        <v>4</v>
      </c>
      <c r="D220" s="76" t="s">
        <v>4</v>
      </c>
    </row>
    <row r="221" spans="1:4" ht="15" customHeight="1" x14ac:dyDescent="0.25">
      <c r="A221" s="9" t="s">
        <v>83</v>
      </c>
      <c r="C221" s="51"/>
      <c r="D221" s="51"/>
    </row>
    <row r="222" spans="1:4" ht="15" customHeight="1" x14ac:dyDescent="0.25">
      <c r="A222" s="9" t="s">
        <v>82</v>
      </c>
      <c r="C222" s="51"/>
      <c r="D222" s="51"/>
    </row>
    <row r="223" spans="1:4" ht="15" customHeight="1" x14ac:dyDescent="0.25">
      <c r="A223" s="9" t="s">
        <v>245</v>
      </c>
      <c r="C223" s="51"/>
      <c r="D223" s="51"/>
    </row>
    <row r="224" spans="1:4" ht="15" customHeight="1" x14ac:dyDescent="0.25">
      <c r="A224" s="70" t="s">
        <v>81</v>
      </c>
      <c r="C224" s="77">
        <f>SUM(C221:C223)</f>
        <v>0</v>
      </c>
      <c r="D224" s="77">
        <f>SUM(D221:D223)</f>
        <v>0</v>
      </c>
    </row>
    <row r="225" spans="1:4" ht="15" customHeight="1" x14ac:dyDescent="0.25">
      <c r="A225" s="70"/>
      <c r="C225" s="76"/>
      <c r="D225" s="76"/>
    </row>
    <row r="226" spans="1:4" ht="15" customHeight="1" x14ac:dyDescent="0.25">
      <c r="A226" s="69" t="s">
        <v>80</v>
      </c>
      <c r="C226" s="51">
        <v>8350.93</v>
      </c>
      <c r="D226" s="51">
        <v>2000</v>
      </c>
    </row>
    <row r="227" spans="1:4" ht="15" customHeight="1" x14ac:dyDescent="0.25">
      <c r="A227" s="69" t="s">
        <v>79</v>
      </c>
      <c r="C227" s="51"/>
      <c r="D227" s="51"/>
    </row>
    <row r="228" spans="1:4" ht="15" customHeight="1" x14ac:dyDescent="0.25">
      <c r="A228" s="69" t="s">
        <v>78</v>
      </c>
      <c r="C228" s="51"/>
      <c r="D228" s="51"/>
    </row>
    <row r="229" spans="1:4" ht="15" customHeight="1" x14ac:dyDescent="0.25">
      <c r="A229" s="69" t="s">
        <v>77</v>
      </c>
      <c r="C229" s="51"/>
      <c r="D229" s="51"/>
    </row>
    <row r="230" spans="1:4" ht="15" customHeight="1" x14ac:dyDescent="0.25">
      <c r="A230" s="69" t="s">
        <v>76</v>
      </c>
      <c r="C230" s="51">
        <v>8583.81</v>
      </c>
      <c r="D230" s="51">
        <v>400000</v>
      </c>
    </row>
    <row r="231" spans="1:4" ht="15" customHeight="1" x14ac:dyDescent="0.25">
      <c r="A231" s="69"/>
      <c r="C231" s="78"/>
      <c r="D231" s="78"/>
    </row>
    <row r="232" spans="1:4" ht="15" customHeight="1" x14ac:dyDescent="0.25">
      <c r="A232" s="67" t="s">
        <v>75</v>
      </c>
      <c r="C232" s="77">
        <f>SUM(C226:C230,C224,C218,C208)</f>
        <v>666126.87999999989</v>
      </c>
      <c r="D232" s="77">
        <f>SUM(D226:D230,D224,D218,D201,D208)</f>
        <v>422000</v>
      </c>
    </row>
    <row r="233" spans="1:4" ht="15.75" x14ac:dyDescent="0.25">
      <c r="A233" s="65"/>
    </row>
    <row r="234" spans="1:4" ht="15.75" x14ac:dyDescent="0.25">
      <c r="A234" s="65"/>
      <c r="D234" s="30" t="s">
        <v>199</v>
      </c>
    </row>
    <row r="235" spans="1:4" ht="15.75" x14ac:dyDescent="0.25">
      <c r="A235" s="82" t="s">
        <v>23</v>
      </c>
      <c r="B235" s="82"/>
      <c r="C235" s="82"/>
      <c r="D235" s="82"/>
    </row>
    <row r="236" spans="1:4" ht="15.75" x14ac:dyDescent="0.25">
      <c r="A236" s="82" t="s">
        <v>22</v>
      </c>
      <c r="B236" s="82"/>
      <c r="C236" s="82"/>
      <c r="D236" s="82"/>
    </row>
    <row r="237" spans="1:4" ht="15.75" x14ac:dyDescent="0.25">
      <c r="A237" s="82" t="str">
        <f>"Ending June 30, "&amp;SchoolYear</f>
        <v>Ending June 30, 2025</v>
      </c>
      <c r="B237" s="82"/>
      <c r="C237" s="82"/>
      <c r="D237" s="82"/>
    </row>
    <row r="238" spans="1:4" ht="15" customHeight="1" x14ac:dyDescent="0.25">
      <c r="A238" s="71"/>
      <c r="B238" s="71"/>
      <c r="C238" s="12"/>
      <c r="D238" s="12"/>
    </row>
    <row r="239" spans="1:4" ht="18.75" x14ac:dyDescent="0.3">
      <c r="A239" s="83" t="s">
        <v>0</v>
      </c>
      <c r="B239" s="83"/>
      <c r="C239" s="83"/>
      <c r="D239" s="83"/>
    </row>
    <row r="240" spans="1:4" ht="16.5" thickBot="1" x14ac:dyDescent="0.3">
      <c r="A240" s="65"/>
    </row>
    <row r="241" spans="1:4" ht="15.75" x14ac:dyDescent="0.25">
      <c r="B241" s="22"/>
      <c r="C241" s="28" t="s">
        <v>21</v>
      </c>
      <c r="D241" s="43" t="s">
        <v>0</v>
      </c>
    </row>
    <row r="242" spans="1:4" ht="15.75" x14ac:dyDescent="0.25">
      <c r="B242" s="22"/>
      <c r="C242" s="15" t="s">
        <v>20</v>
      </c>
      <c r="D242" s="5" t="s">
        <v>20</v>
      </c>
    </row>
    <row r="243" spans="1:4" ht="16.5" thickBot="1" x14ac:dyDescent="0.3">
      <c r="B243" s="22"/>
      <c r="C243" s="13" t="str">
        <f>_xlfn.SINGLE(SchoolYear)-2&amp;"-"&amp;SchoolYear-1</f>
        <v>2023-2024</v>
      </c>
      <c r="D243" s="59" t="str">
        <f>_xlfn.SINGLE(SchoolYear)-1&amp;"-"&amp;SchoolYear</f>
        <v>2024-2025</v>
      </c>
    </row>
    <row r="244" spans="1:4" ht="15" customHeight="1" x14ac:dyDescent="0.25">
      <c r="A244" s="26" t="s">
        <v>74</v>
      </c>
      <c r="C244" s="75"/>
      <c r="D244" s="75"/>
    </row>
    <row r="245" spans="1:4" ht="15" customHeight="1" x14ac:dyDescent="0.25">
      <c r="A245" s="69" t="s">
        <v>73</v>
      </c>
      <c r="C245" s="75" t="s">
        <v>4</v>
      </c>
      <c r="D245" s="75" t="s">
        <v>4</v>
      </c>
    </row>
    <row r="246" spans="1:4" ht="15" customHeight="1" x14ac:dyDescent="0.25">
      <c r="A246" s="9" t="s">
        <v>72</v>
      </c>
      <c r="C246" s="51"/>
      <c r="D246" s="51"/>
    </row>
    <row r="247" spans="1:4" ht="15" customHeight="1" x14ac:dyDescent="0.25">
      <c r="A247" s="9" t="s">
        <v>71</v>
      </c>
      <c r="C247" s="51"/>
      <c r="D247" s="51"/>
    </row>
    <row r="248" spans="1:4" ht="15" customHeight="1" x14ac:dyDescent="0.25">
      <c r="A248" s="9" t="s">
        <v>70</v>
      </c>
      <c r="C248" s="51"/>
      <c r="D248" s="51"/>
    </row>
    <row r="249" spans="1:4" ht="15" customHeight="1" x14ac:dyDescent="0.25">
      <c r="A249" s="69" t="s">
        <v>69</v>
      </c>
      <c r="C249" s="51"/>
      <c r="D249" s="51"/>
    </row>
    <row r="250" spans="1:4" ht="15" customHeight="1" x14ac:dyDescent="0.25">
      <c r="A250" s="69"/>
      <c r="C250" s="78"/>
      <c r="D250" s="78"/>
    </row>
    <row r="251" spans="1:4" ht="15" customHeight="1" x14ac:dyDescent="0.25">
      <c r="A251" s="67" t="s">
        <v>68</v>
      </c>
      <c r="C251" s="77">
        <f>SUM(C245:C249)</f>
        <v>0</v>
      </c>
      <c r="D251" s="77">
        <f>SUM(D245:D249)</f>
        <v>0</v>
      </c>
    </row>
    <row r="252" spans="1:4" ht="15" customHeight="1" x14ac:dyDescent="0.25">
      <c r="A252" s="67"/>
      <c r="C252" s="76"/>
      <c r="D252" s="76"/>
    </row>
    <row r="253" spans="1:4" ht="15" customHeight="1" x14ac:dyDescent="0.25">
      <c r="A253" s="67" t="s">
        <v>67</v>
      </c>
      <c r="C253" s="76"/>
      <c r="D253" s="76"/>
    </row>
    <row r="254" spans="1:4" ht="15" customHeight="1" x14ac:dyDescent="0.25">
      <c r="A254" s="69" t="s">
        <v>66</v>
      </c>
      <c r="C254" s="76"/>
      <c r="D254" s="76"/>
    </row>
    <row r="255" spans="1:4" ht="15" customHeight="1" x14ac:dyDescent="0.25">
      <c r="A255" s="9" t="s">
        <v>65</v>
      </c>
      <c r="C255" s="51">
        <v>296765.53000000003</v>
      </c>
      <c r="D255" s="51">
        <v>0</v>
      </c>
    </row>
    <row r="256" spans="1:4" ht="15" customHeight="1" x14ac:dyDescent="0.25">
      <c r="A256" s="9" t="s">
        <v>64</v>
      </c>
      <c r="C256" s="51">
        <v>26211.9</v>
      </c>
      <c r="D256" s="51">
        <v>27000</v>
      </c>
    </row>
    <row r="257" spans="1:4" ht="15" customHeight="1" x14ac:dyDescent="0.25">
      <c r="A257" s="9" t="s">
        <v>63</v>
      </c>
      <c r="C257" s="51"/>
      <c r="D257" s="51"/>
    </row>
    <row r="258" spans="1:4" ht="15" customHeight="1" x14ac:dyDescent="0.25">
      <c r="A258" s="9" t="s">
        <v>62</v>
      </c>
      <c r="C258" s="51"/>
      <c r="D258" s="51"/>
    </row>
    <row r="259" spans="1:4" ht="15" customHeight="1" x14ac:dyDescent="0.25">
      <c r="A259" s="69" t="s">
        <v>61</v>
      </c>
      <c r="C259" s="77">
        <f>SUM(C255:C258)</f>
        <v>322977.43000000005</v>
      </c>
      <c r="D259" s="77">
        <f>SUM(D255:D258)</f>
        <v>27000</v>
      </c>
    </row>
    <row r="260" spans="1:4" ht="15" customHeight="1" x14ac:dyDescent="0.25">
      <c r="A260" s="70"/>
      <c r="C260" s="76" t="s">
        <v>4</v>
      </c>
      <c r="D260" s="76" t="s">
        <v>4</v>
      </c>
    </row>
    <row r="261" spans="1:4" ht="15" customHeight="1" x14ac:dyDescent="0.25">
      <c r="A261" s="69" t="s">
        <v>60</v>
      </c>
      <c r="C261" s="51"/>
      <c r="D261" s="51"/>
    </row>
    <row r="262" spans="1:4" ht="15" customHeight="1" x14ac:dyDescent="0.25">
      <c r="A262" s="69" t="s">
        <v>246</v>
      </c>
      <c r="C262" s="51"/>
      <c r="D262" s="51"/>
    </row>
    <row r="263" spans="1:4" ht="15" customHeight="1" x14ac:dyDescent="0.25">
      <c r="A263" s="69" t="s">
        <v>59</v>
      </c>
      <c r="C263" s="51"/>
      <c r="D263" s="51"/>
    </row>
    <row r="264" spans="1:4" ht="15" customHeight="1" x14ac:dyDescent="0.25">
      <c r="A264" s="69" t="s">
        <v>247</v>
      </c>
      <c r="C264" s="51"/>
      <c r="D264" s="51"/>
    </row>
    <row r="265" spans="1:4" ht="15" customHeight="1" x14ac:dyDescent="0.25">
      <c r="A265" s="69" t="s">
        <v>213</v>
      </c>
      <c r="C265" s="51"/>
      <c r="D265" s="51"/>
    </row>
    <row r="266" spans="1:4" ht="15" customHeight="1" x14ac:dyDescent="0.25">
      <c r="A266" s="69" t="s">
        <v>58</v>
      </c>
      <c r="C266" s="51"/>
      <c r="D266" s="51"/>
    </row>
    <row r="267" spans="1:4" ht="15" customHeight="1" x14ac:dyDescent="0.25">
      <c r="A267" s="32" t="s">
        <v>57</v>
      </c>
      <c r="C267" s="77">
        <f>SUM(C261:C266)</f>
        <v>0</v>
      </c>
      <c r="D267" s="77">
        <f>SUM(D261:D266)</f>
        <v>0</v>
      </c>
    </row>
    <row r="268" spans="1:4" ht="15" customHeight="1" x14ac:dyDescent="0.25">
      <c r="A268" s="32"/>
      <c r="C268" s="78"/>
      <c r="D268" s="78"/>
    </row>
    <row r="269" spans="1:4" ht="15" customHeight="1" x14ac:dyDescent="0.25">
      <c r="A269" s="67" t="s">
        <v>56</v>
      </c>
      <c r="C269" s="77">
        <f>+C267+C259</f>
        <v>322977.43000000005</v>
      </c>
      <c r="D269" s="77">
        <f>+D267+D259</f>
        <v>27000</v>
      </c>
    </row>
    <row r="270" spans="1:4" ht="15.75" thickBot="1" x14ac:dyDescent="0.3">
      <c r="A270" s="70"/>
      <c r="C270" s="79"/>
      <c r="D270" s="75"/>
    </row>
    <row r="271" spans="1:4" ht="15.75" thickBot="1" x14ac:dyDescent="0.3">
      <c r="A271" s="70"/>
      <c r="C271" s="75"/>
      <c r="D271" s="30" t="s">
        <v>201</v>
      </c>
    </row>
    <row r="272" spans="1:4" ht="15.75" x14ac:dyDescent="0.25">
      <c r="A272" s="82" t="s">
        <v>23</v>
      </c>
      <c r="B272" s="82"/>
      <c r="C272" s="82"/>
      <c r="D272" s="82"/>
    </row>
    <row r="273" spans="1:4" ht="15.75" x14ac:dyDescent="0.25">
      <c r="A273" s="82" t="s">
        <v>22</v>
      </c>
      <c r="B273" s="82"/>
      <c r="C273" s="82"/>
      <c r="D273" s="82"/>
    </row>
    <row r="274" spans="1:4" ht="15.75" x14ac:dyDescent="0.25">
      <c r="A274" s="82" t="str">
        <f>"Ending June 30, "&amp;SchoolYear</f>
        <v>Ending June 30, 2025</v>
      </c>
      <c r="B274" s="82"/>
      <c r="C274" s="82"/>
      <c r="D274" s="82"/>
    </row>
    <row r="275" spans="1:4" ht="15" customHeight="1" x14ac:dyDescent="0.25">
      <c r="A275" s="33"/>
      <c r="B275" s="71"/>
      <c r="C275" s="34"/>
      <c r="D275" s="12"/>
    </row>
    <row r="276" spans="1:4" ht="18.75" x14ac:dyDescent="0.3">
      <c r="A276" s="83" t="s">
        <v>0</v>
      </c>
      <c r="B276" s="83"/>
      <c r="C276" s="83"/>
      <c r="D276" s="83"/>
    </row>
    <row r="277" spans="1:4" ht="16.5" thickBot="1" x14ac:dyDescent="0.3">
      <c r="A277" s="65"/>
    </row>
    <row r="278" spans="1:4" ht="15.75" x14ac:dyDescent="0.25">
      <c r="B278" s="22"/>
      <c r="C278" s="28" t="s">
        <v>21</v>
      </c>
      <c r="D278" s="43" t="s">
        <v>0</v>
      </c>
    </row>
    <row r="279" spans="1:4" ht="15.75" x14ac:dyDescent="0.25">
      <c r="B279" s="22"/>
      <c r="C279" s="15" t="s">
        <v>20</v>
      </c>
      <c r="D279" s="5" t="s">
        <v>20</v>
      </c>
    </row>
    <row r="280" spans="1:4" ht="16.5" thickBot="1" x14ac:dyDescent="0.3">
      <c r="B280" s="22"/>
      <c r="C280" s="13" t="str">
        <f>_xlfn.SINGLE(SchoolYear)-2&amp;"-"&amp;SchoolYear-1</f>
        <v>2023-2024</v>
      </c>
      <c r="D280" s="59" t="str">
        <f>_xlfn.SINGLE(SchoolYear)-1&amp;"-"&amp;SchoolYear</f>
        <v>2024-2025</v>
      </c>
    </row>
    <row r="281" spans="1:4" ht="15.75" x14ac:dyDescent="0.25">
      <c r="A281" s="67" t="s">
        <v>55</v>
      </c>
      <c r="B281" s="66"/>
      <c r="C281" s="75"/>
    </row>
    <row r="282" spans="1:4" ht="15.75" x14ac:dyDescent="0.25">
      <c r="A282" s="69" t="s">
        <v>54</v>
      </c>
      <c r="B282" s="66"/>
      <c r="C282" s="8"/>
      <c r="D282" s="75"/>
    </row>
    <row r="283" spans="1:4" ht="15.75" x14ac:dyDescent="0.25">
      <c r="A283" s="9" t="s">
        <v>53</v>
      </c>
      <c r="B283" s="66"/>
      <c r="C283" s="51"/>
      <c r="D283" s="51"/>
    </row>
    <row r="284" spans="1:4" ht="15.75" x14ac:dyDescent="0.25">
      <c r="A284" s="69" t="s">
        <v>52</v>
      </c>
      <c r="B284" s="66"/>
      <c r="C284" s="78"/>
      <c r="D284" s="78"/>
    </row>
    <row r="285" spans="1:4" ht="15.75" x14ac:dyDescent="0.25">
      <c r="A285" s="9" t="s">
        <v>206</v>
      </c>
      <c r="B285" s="66"/>
      <c r="C285" s="51"/>
      <c r="D285" s="51"/>
    </row>
    <row r="286" spans="1:4" ht="15.75" x14ac:dyDescent="0.25">
      <c r="A286" s="9" t="s">
        <v>207</v>
      </c>
      <c r="B286" s="66"/>
      <c r="C286" s="51"/>
      <c r="D286" s="51"/>
    </row>
    <row r="287" spans="1:4" ht="15.75" x14ac:dyDescent="0.25">
      <c r="A287" s="9" t="s">
        <v>254</v>
      </c>
      <c r="B287" s="66"/>
      <c r="C287" s="51"/>
      <c r="D287" s="51"/>
    </row>
    <row r="288" spans="1:4" ht="15.75" x14ac:dyDescent="0.25">
      <c r="A288" s="9" t="s">
        <v>208</v>
      </c>
      <c r="B288" s="66"/>
      <c r="C288" s="51"/>
      <c r="D288" s="51"/>
    </row>
    <row r="289" spans="1:4" ht="15.75" x14ac:dyDescent="0.25">
      <c r="A289" s="9" t="s">
        <v>209</v>
      </c>
      <c r="B289" s="66"/>
      <c r="C289" s="51"/>
      <c r="D289" s="51"/>
    </row>
    <row r="290" spans="1:4" ht="15.75" x14ac:dyDescent="0.25">
      <c r="A290" s="9" t="s">
        <v>210</v>
      </c>
      <c r="B290" s="66"/>
      <c r="C290" s="51"/>
      <c r="D290" s="51"/>
    </row>
    <row r="291" spans="1:4" ht="15.75" x14ac:dyDescent="0.25">
      <c r="A291" s="9" t="s">
        <v>211</v>
      </c>
      <c r="B291" s="66"/>
      <c r="C291" s="51"/>
      <c r="D291" s="51"/>
    </row>
    <row r="292" spans="1:4" ht="15.75" x14ac:dyDescent="0.25">
      <c r="A292" s="9" t="s">
        <v>212</v>
      </c>
      <c r="B292" s="66"/>
      <c r="C292" s="51">
        <v>2990.81</v>
      </c>
      <c r="D292" s="51">
        <v>2000</v>
      </c>
    </row>
    <row r="293" spans="1:4" ht="15.75" x14ac:dyDescent="0.25">
      <c r="A293" s="69" t="s">
        <v>51</v>
      </c>
      <c r="C293" s="80"/>
      <c r="D293" s="80"/>
    </row>
    <row r="294" spans="1:4" ht="15" customHeight="1" x14ac:dyDescent="0.25">
      <c r="A294" s="9" t="s">
        <v>50</v>
      </c>
      <c r="C294" s="51"/>
      <c r="D294" s="51"/>
    </row>
    <row r="295" spans="1:4" ht="15" customHeight="1" x14ac:dyDescent="0.25">
      <c r="A295" s="9" t="s">
        <v>49</v>
      </c>
      <c r="C295" s="51"/>
      <c r="D295" s="51"/>
    </row>
    <row r="296" spans="1:4" ht="15" customHeight="1" x14ac:dyDescent="0.25">
      <c r="A296" s="9" t="s">
        <v>48</v>
      </c>
      <c r="C296" s="51"/>
      <c r="D296" s="51"/>
    </row>
    <row r="297" spans="1:4" ht="15" customHeight="1" x14ac:dyDescent="0.25">
      <c r="A297" s="9" t="s">
        <v>47</v>
      </c>
      <c r="C297" s="51"/>
      <c r="D297" s="51"/>
    </row>
    <row r="298" spans="1:4" ht="15" customHeight="1" x14ac:dyDescent="0.25">
      <c r="A298" s="9" t="s">
        <v>46</v>
      </c>
      <c r="C298" s="51"/>
      <c r="D298" s="51"/>
    </row>
    <row r="299" spans="1:4" ht="15" customHeight="1" x14ac:dyDescent="0.25">
      <c r="A299" s="9" t="s">
        <v>45</v>
      </c>
      <c r="C299" s="51"/>
      <c r="D299" s="51"/>
    </row>
    <row r="300" spans="1:4" ht="15" customHeight="1" x14ac:dyDescent="0.25">
      <c r="A300" s="69" t="s">
        <v>44</v>
      </c>
      <c r="C300" s="76"/>
      <c r="D300" s="76"/>
    </row>
    <row r="301" spans="1:4" ht="15" customHeight="1" x14ac:dyDescent="0.25">
      <c r="A301" s="9" t="s">
        <v>43</v>
      </c>
      <c r="C301" s="51"/>
      <c r="D301" s="51"/>
    </row>
    <row r="302" spans="1:4" ht="15" customHeight="1" x14ac:dyDescent="0.25">
      <c r="A302" s="9" t="s">
        <v>42</v>
      </c>
      <c r="C302" s="51"/>
      <c r="D302" s="51"/>
    </row>
    <row r="303" spans="1:4" ht="15" customHeight="1" x14ac:dyDescent="0.25">
      <c r="A303" s="9" t="s">
        <v>41</v>
      </c>
      <c r="C303" s="51"/>
      <c r="D303" s="51"/>
    </row>
    <row r="304" spans="1:4" ht="15" customHeight="1" x14ac:dyDescent="0.25">
      <c r="A304" s="9" t="s">
        <v>268</v>
      </c>
      <c r="C304" s="51">
        <v>948</v>
      </c>
      <c r="D304" s="51">
        <v>0</v>
      </c>
    </row>
    <row r="305" spans="1:4" ht="15" customHeight="1" x14ac:dyDescent="0.25">
      <c r="A305" s="9" t="s">
        <v>40</v>
      </c>
      <c r="C305" s="51"/>
      <c r="D305" s="51"/>
    </row>
    <row r="306" spans="1:4" ht="15" customHeight="1" x14ac:dyDescent="0.25">
      <c r="A306" s="9" t="s">
        <v>39</v>
      </c>
      <c r="C306" s="51"/>
      <c r="D306" s="51"/>
    </row>
    <row r="307" spans="1:4" ht="15" customHeight="1" x14ac:dyDescent="0.25">
      <c r="A307" s="9" t="s">
        <v>273</v>
      </c>
      <c r="C307" s="51"/>
      <c r="D307" s="51"/>
    </row>
    <row r="308" spans="1:4" ht="15" customHeight="1" x14ac:dyDescent="0.25">
      <c r="A308" s="9" t="s">
        <v>38</v>
      </c>
      <c r="C308" s="51"/>
      <c r="D308" s="51"/>
    </row>
    <row r="309" spans="1:4" ht="15" customHeight="1" x14ac:dyDescent="0.25">
      <c r="A309" s="9" t="s">
        <v>237</v>
      </c>
      <c r="C309" s="51"/>
      <c r="D309" s="51"/>
    </row>
    <row r="310" spans="1:4" ht="15" customHeight="1" x14ac:dyDescent="0.25">
      <c r="A310" s="9" t="s">
        <v>37</v>
      </c>
      <c r="C310" s="51"/>
      <c r="D310" s="51"/>
    </row>
    <row r="311" spans="1:4" ht="15" customHeight="1" x14ac:dyDescent="0.25">
      <c r="A311" s="9" t="s">
        <v>36</v>
      </c>
      <c r="C311" s="51"/>
      <c r="D311" s="51"/>
    </row>
    <row r="312" spans="1:4" ht="15" customHeight="1" x14ac:dyDescent="0.25">
      <c r="A312" s="9" t="s">
        <v>35</v>
      </c>
      <c r="C312" s="51"/>
      <c r="D312" s="51"/>
    </row>
    <row r="313" spans="1:4" ht="15" customHeight="1" x14ac:dyDescent="0.25">
      <c r="A313" s="9" t="s">
        <v>34</v>
      </c>
      <c r="C313" s="51"/>
      <c r="D313" s="51"/>
    </row>
    <row r="314" spans="1:4" ht="15" customHeight="1" x14ac:dyDescent="0.25">
      <c r="A314" s="9" t="s">
        <v>33</v>
      </c>
      <c r="C314" s="51"/>
      <c r="D314" s="51"/>
    </row>
    <row r="315" spans="1:4" ht="15" customHeight="1" x14ac:dyDescent="0.25">
      <c r="A315" s="9" t="s">
        <v>32</v>
      </c>
      <c r="C315" s="51"/>
      <c r="D315" s="51"/>
    </row>
    <row r="316" spans="1:4" ht="15" customHeight="1" x14ac:dyDescent="0.25">
      <c r="A316" s="9" t="s">
        <v>31</v>
      </c>
      <c r="C316" s="51">
        <v>131040.06</v>
      </c>
      <c r="D316" s="51">
        <v>0</v>
      </c>
    </row>
    <row r="317" spans="1:4" ht="15" customHeight="1" x14ac:dyDescent="0.25">
      <c r="A317" s="9" t="s">
        <v>30</v>
      </c>
      <c r="C317" s="51"/>
      <c r="D317" s="51"/>
    </row>
    <row r="318" spans="1:4" ht="15" customHeight="1" x14ac:dyDescent="0.25">
      <c r="A318" s="69" t="s">
        <v>29</v>
      </c>
      <c r="C318" s="76"/>
      <c r="D318" s="76"/>
    </row>
    <row r="319" spans="1:4" ht="15" customHeight="1" x14ac:dyDescent="0.25">
      <c r="A319" s="9" t="s">
        <v>236</v>
      </c>
      <c r="C319" s="51"/>
      <c r="D319" s="51"/>
    </row>
    <row r="320" spans="1:4" ht="15" customHeight="1" x14ac:dyDescent="0.25">
      <c r="A320" s="9" t="s">
        <v>28</v>
      </c>
      <c r="C320" s="51"/>
      <c r="D320" s="51"/>
    </row>
    <row r="321" spans="1:4" ht="15" customHeight="1" x14ac:dyDescent="0.25">
      <c r="A321" s="69" t="s">
        <v>27</v>
      </c>
      <c r="C321" s="51"/>
      <c r="D321" s="51"/>
    </row>
    <row r="322" spans="1:4" ht="15" customHeight="1" x14ac:dyDescent="0.25">
      <c r="A322" s="69" t="s">
        <v>26</v>
      </c>
      <c r="C322" s="76"/>
      <c r="D322" s="76"/>
    </row>
    <row r="323" spans="1:4" ht="15" customHeight="1" x14ac:dyDescent="0.25">
      <c r="A323" s="9" t="s">
        <v>25</v>
      </c>
      <c r="C323" s="51"/>
      <c r="D323" s="51"/>
    </row>
    <row r="324" spans="1:4" ht="15" customHeight="1" x14ac:dyDescent="0.25">
      <c r="A324" s="9" t="s">
        <v>235</v>
      </c>
      <c r="C324" s="51"/>
      <c r="D324" s="51"/>
    </row>
    <row r="325" spans="1:4" ht="15" customHeight="1" x14ac:dyDescent="0.25">
      <c r="A325" s="9" t="s">
        <v>217</v>
      </c>
      <c r="C325" s="51"/>
      <c r="D325" s="51"/>
    </row>
    <row r="326" spans="1:4" ht="15" customHeight="1" x14ac:dyDescent="0.25">
      <c r="A326" s="9"/>
      <c r="C326" s="76"/>
      <c r="D326" s="76"/>
    </row>
    <row r="327" spans="1:4" ht="15" customHeight="1" x14ac:dyDescent="0.25">
      <c r="A327" s="67" t="s">
        <v>24</v>
      </c>
      <c r="C327" s="77">
        <f>SUM(C283,C285:C292,C294:C299,C301:C317,C319:C321,C323:C325)</f>
        <v>134978.87</v>
      </c>
      <c r="D327" s="77">
        <f>SUM(D283,D285:D292,D294:D299,D301:D317,D319:D321,D323:D325)</f>
        <v>2000</v>
      </c>
    </row>
    <row r="328" spans="1:4" ht="15" customHeight="1" x14ac:dyDescent="0.25">
      <c r="A328" s="67"/>
      <c r="C328" s="75"/>
      <c r="D328" s="30" t="s">
        <v>202</v>
      </c>
    </row>
    <row r="329" spans="1:4" ht="15.75" x14ac:dyDescent="0.25">
      <c r="A329" s="82" t="s">
        <v>23</v>
      </c>
      <c r="B329" s="82"/>
      <c r="C329" s="82"/>
      <c r="D329" s="82"/>
    </row>
    <row r="330" spans="1:4" ht="15.75" x14ac:dyDescent="0.25">
      <c r="A330" s="82" t="s">
        <v>22</v>
      </c>
      <c r="B330" s="82"/>
      <c r="C330" s="82"/>
      <c r="D330" s="82"/>
    </row>
    <row r="331" spans="1:4" ht="15.75" x14ac:dyDescent="0.25">
      <c r="A331" s="82" t="str">
        <f>"Ending June 30, "&amp;SchoolYear</f>
        <v>Ending June 30, 2025</v>
      </c>
      <c r="B331" s="82"/>
      <c r="C331" s="82"/>
      <c r="D331" s="82"/>
    </row>
    <row r="332" spans="1:4" ht="15" customHeight="1" x14ac:dyDescent="0.25">
      <c r="A332" s="67"/>
      <c r="C332" s="75"/>
      <c r="D332" s="8"/>
    </row>
    <row r="333" spans="1:4" ht="18.75" x14ac:dyDescent="0.3">
      <c r="A333" s="83" t="s">
        <v>0</v>
      </c>
      <c r="B333" s="83"/>
      <c r="C333" s="83"/>
      <c r="D333" s="83"/>
    </row>
    <row r="334" spans="1:4" ht="16.5" thickBot="1" x14ac:dyDescent="0.3">
      <c r="A334" s="65"/>
    </row>
    <row r="335" spans="1:4" ht="15.75" x14ac:dyDescent="0.25">
      <c r="B335" s="22"/>
      <c r="C335" s="28" t="s">
        <v>21</v>
      </c>
      <c r="D335" s="43" t="s">
        <v>0</v>
      </c>
    </row>
    <row r="336" spans="1:4" ht="15.75" x14ac:dyDescent="0.25">
      <c r="B336" s="22"/>
      <c r="C336" s="15" t="s">
        <v>20</v>
      </c>
      <c r="D336" s="5" t="s">
        <v>20</v>
      </c>
    </row>
    <row r="337" spans="1:4" ht="16.5" thickBot="1" x14ac:dyDescent="0.3">
      <c r="B337" s="22"/>
      <c r="C337" s="13" t="str">
        <f>_xlfn.SINGLE(SchoolYear)-2&amp;"-"&amp;SchoolYear-1</f>
        <v>2023-2024</v>
      </c>
      <c r="D337" s="59" t="str">
        <f>_xlfn.SINGLE(SchoolYear)-1&amp;"-"&amp;SchoolYear</f>
        <v>2024-2025</v>
      </c>
    </row>
    <row r="338" spans="1:4" ht="15.75" x14ac:dyDescent="0.25">
      <c r="A338" s="67" t="s">
        <v>19</v>
      </c>
      <c r="C338" s="74"/>
      <c r="D338" s="74"/>
    </row>
    <row r="339" spans="1:4" ht="15.75" x14ac:dyDescent="0.25">
      <c r="A339" s="67"/>
      <c r="C339" s="74"/>
      <c r="D339" s="74"/>
    </row>
    <row r="340" spans="1:4" ht="15" customHeight="1" x14ac:dyDescent="0.25">
      <c r="A340" s="69" t="s">
        <v>18</v>
      </c>
      <c r="C340" s="51"/>
      <c r="D340" s="51"/>
    </row>
    <row r="341" spans="1:4" ht="15" customHeight="1" x14ac:dyDescent="0.25">
      <c r="A341" s="69" t="s">
        <v>17</v>
      </c>
      <c r="C341" s="51">
        <v>81006.14</v>
      </c>
      <c r="D341" s="51">
        <v>35000</v>
      </c>
    </row>
    <row r="342" spans="1:4" ht="15" customHeight="1" x14ac:dyDescent="0.25">
      <c r="A342" s="69" t="s">
        <v>16</v>
      </c>
      <c r="C342" s="51">
        <v>23800</v>
      </c>
      <c r="D342" s="51">
        <v>225000</v>
      </c>
    </row>
    <row r="343" spans="1:4" ht="15" customHeight="1" x14ac:dyDescent="0.25">
      <c r="A343" s="69" t="s">
        <v>267</v>
      </c>
      <c r="C343" s="51"/>
      <c r="D343" s="51"/>
    </row>
    <row r="344" spans="1:4" ht="15" customHeight="1" x14ac:dyDescent="0.25">
      <c r="A344" s="69" t="s">
        <v>15</v>
      </c>
      <c r="C344" s="51"/>
      <c r="D344" s="51"/>
    </row>
    <row r="345" spans="1:4" ht="15" customHeight="1" x14ac:dyDescent="0.25">
      <c r="A345" s="69" t="s">
        <v>14</v>
      </c>
      <c r="C345" s="51"/>
      <c r="D345" s="51"/>
    </row>
    <row r="346" spans="1:4" ht="15" customHeight="1" x14ac:dyDescent="0.25">
      <c r="A346" s="69" t="s">
        <v>13</v>
      </c>
      <c r="C346" s="51">
        <v>350</v>
      </c>
      <c r="D346" s="51">
        <v>500</v>
      </c>
    </row>
    <row r="347" spans="1:4" ht="15" customHeight="1" x14ac:dyDescent="0.25">
      <c r="A347" s="69"/>
      <c r="C347" s="30"/>
      <c r="D347" s="30"/>
    </row>
    <row r="348" spans="1:4" ht="15" customHeight="1" x14ac:dyDescent="0.25">
      <c r="A348" s="67" t="s">
        <v>12</v>
      </c>
      <c r="C348" s="77">
        <f>SUM(C340:C346)</f>
        <v>105156.14</v>
      </c>
      <c r="D348" s="77">
        <f>SUM(D340:D346)</f>
        <v>260500</v>
      </c>
    </row>
    <row r="349" spans="1:4" ht="15" customHeight="1" x14ac:dyDescent="0.25">
      <c r="A349" s="70"/>
      <c r="C349" s="76"/>
      <c r="D349" s="76"/>
    </row>
    <row r="350" spans="1:4" ht="15" customHeight="1" x14ac:dyDescent="0.25">
      <c r="A350" s="67" t="s">
        <v>11</v>
      </c>
      <c r="C350" s="77">
        <f>SUM(C348,C327,C269,C251,C232)</f>
        <v>1229239.3199999998</v>
      </c>
      <c r="D350" s="77">
        <f>SUM(D348,D327,D269,D251,D232)</f>
        <v>711500</v>
      </c>
    </row>
    <row r="351" spans="1:4" ht="15" customHeight="1" x14ac:dyDescent="0.25">
      <c r="A351" s="25"/>
    </row>
    <row r="352" spans="1:4" ht="18.75" x14ac:dyDescent="0.3">
      <c r="A352" s="31"/>
    </row>
    <row r="353" spans="1:4" ht="18.75" x14ac:dyDescent="0.3">
      <c r="A353" s="31"/>
    </row>
    <row r="354" spans="1:4" ht="18.75" x14ac:dyDescent="0.3">
      <c r="A354" s="31"/>
    </row>
    <row r="355" spans="1:4" ht="18.75" x14ac:dyDescent="0.3">
      <c r="A355" s="87" t="s">
        <v>10</v>
      </c>
      <c r="B355" s="87"/>
      <c r="C355" s="87"/>
      <c r="D355" s="87"/>
    </row>
    <row r="356" spans="1:4" ht="15.75" x14ac:dyDescent="0.25">
      <c r="A356" s="65"/>
    </row>
    <row r="357" spans="1:4" ht="15.75" x14ac:dyDescent="0.25">
      <c r="A357" s="65"/>
    </row>
    <row r="358" spans="1:4" ht="15" customHeight="1" x14ac:dyDescent="0.25">
      <c r="A358" s="67" t="str">
        <f>"Beginning Balance, July 1, "&amp;SchoolYear-1</f>
        <v>Beginning Balance, July 1, 2024</v>
      </c>
      <c r="B358" s="70"/>
      <c r="C358" s="75"/>
      <c r="D358" s="50">
        <v>914607.71</v>
      </c>
    </row>
    <row r="359" spans="1:4" ht="15" customHeight="1" x14ac:dyDescent="0.25">
      <c r="A359" s="70"/>
      <c r="B359" s="70"/>
      <c r="C359" s="75"/>
      <c r="D359" s="75"/>
    </row>
    <row r="360" spans="1:4" ht="15" customHeight="1" x14ac:dyDescent="0.25">
      <c r="A360" s="69" t="s">
        <v>9</v>
      </c>
      <c r="B360" s="70" t="s">
        <v>4</v>
      </c>
      <c r="C360" s="75"/>
      <c r="D360" s="16">
        <f>+D232</f>
        <v>422000</v>
      </c>
    </row>
    <row r="361" spans="1:4" ht="15" customHeight="1" x14ac:dyDescent="0.25">
      <c r="A361" s="69" t="s">
        <v>8</v>
      </c>
      <c r="B361" s="70" t="s">
        <v>4</v>
      </c>
      <c r="C361" s="75"/>
      <c r="D361" s="16">
        <f>+D251</f>
        <v>0</v>
      </c>
    </row>
    <row r="362" spans="1:4" ht="15" customHeight="1" x14ac:dyDescent="0.25">
      <c r="A362" s="69" t="s">
        <v>7</v>
      </c>
      <c r="B362" s="70" t="s">
        <v>4</v>
      </c>
      <c r="C362" s="75"/>
      <c r="D362" s="16">
        <f>+D269</f>
        <v>27000</v>
      </c>
    </row>
    <row r="363" spans="1:4" ht="15" customHeight="1" x14ac:dyDescent="0.25">
      <c r="A363" s="69" t="s">
        <v>6</v>
      </c>
      <c r="B363" s="70" t="s">
        <v>4</v>
      </c>
      <c r="C363" s="75"/>
      <c r="D363" s="16">
        <f>+D327</f>
        <v>2000</v>
      </c>
    </row>
    <row r="364" spans="1:4" ht="15" customHeight="1" x14ac:dyDescent="0.25">
      <c r="A364" s="69" t="s">
        <v>5</v>
      </c>
      <c r="B364" s="70" t="s">
        <v>4</v>
      </c>
      <c r="C364" s="75"/>
      <c r="D364" s="16">
        <f>+D348</f>
        <v>260500</v>
      </c>
    </row>
    <row r="365" spans="1:4" ht="15" customHeight="1" x14ac:dyDescent="0.25">
      <c r="A365" s="70"/>
      <c r="B365" s="70"/>
      <c r="C365" s="75"/>
      <c r="D365" s="75"/>
    </row>
    <row r="366" spans="1:4" ht="15" customHeight="1" x14ac:dyDescent="0.25">
      <c r="A366" s="67" t="s">
        <v>3</v>
      </c>
      <c r="B366" s="70"/>
      <c r="C366" s="75"/>
      <c r="D366" s="16">
        <f>SUM(D360:D364)</f>
        <v>711500</v>
      </c>
    </row>
    <row r="367" spans="1:4" ht="15" customHeight="1" x14ac:dyDescent="0.25">
      <c r="A367" s="70"/>
      <c r="B367" s="70"/>
      <c r="C367" s="75"/>
      <c r="D367" s="75"/>
    </row>
    <row r="368" spans="1:4" ht="15" customHeight="1" x14ac:dyDescent="0.25">
      <c r="A368" s="67" t="s">
        <v>2</v>
      </c>
      <c r="B368" s="70"/>
      <c r="C368" s="75"/>
      <c r="D368" s="16">
        <f>SUM(D366,D358)</f>
        <v>1626107.71</v>
      </c>
    </row>
    <row r="369" spans="1:4" ht="15" customHeight="1" x14ac:dyDescent="0.25">
      <c r="A369" s="67"/>
      <c r="B369" s="70"/>
      <c r="C369" s="75"/>
      <c r="D369" s="75"/>
    </row>
    <row r="370" spans="1:4" ht="15" customHeight="1" x14ac:dyDescent="0.25">
      <c r="A370" s="67" t="s">
        <v>1</v>
      </c>
      <c r="B370" s="70"/>
      <c r="C370" s="75"/>
      <c r="D370" s="16">
        <f>+D163</f>
        <v>769377.25</v>
      </c>
    </row>
    <row r="371" spans="1:4" ht="15" customHeight="1" x14ac:dyDescent="0.25">
      <c r="A371" s="67"/>
      <c r="B371" s="70"/>
      <c r="C371" s="75"/>
      <c r="D371" s="75"/>
    </row>
    <row r="372" spans="1:4" ht="15" customHeight="1" x14ac:dyDescent="0.25">
      <c r="A372" s="67" t="str">
        <f>"Estimated Ending Balance, June 30, "&amp;SchoolYear</f>
        <v>Estimated Ending Balance, June 30, 2025</v>
      </c>
      <c r="B372" s="70"/>
      <c r="C372" s="75"/>
      <c r="D372" s="23">
        <f>+D368-D370</f>
        <v>856730.46</v>
      </c>
    </row>
    <row r="373" spans="1:4" ht="15.75" x14ac:dyDescent="0.25">
      <c r="A373" s="65"/>
      <c r="D373" s="17"/>
    </row>
    <row r="374" spans="1:4" ht="15" customHeight="1" x14ac:dyDescent="0.25">
      <c r="D374" s="30" t="s">
        <v>203</v>
      </c>
    </row>
    <row r="375" spans="1:4" ht="18.75" x14ac:dyDescent="0.3">
      <c r="A375" s="87" t="s">
        <v>224</v>
      </c>
      <c r="B375" s="87"/>
      <c r="C375" s="87"/>
      <c r="D375" s="87"/>
    </row>
    <row r="376" spans="1:4" s="46" customFormat="1" ht="12.75" x14ac:dyDescent="0.2">
      <c r="A376" s="11"/>
      <c r="B376" s="11"/>
      <c r="C376" s="11"/>
      <c r="D376" s="11"/>
    </row>
    <row r="377" spans="1:4" s="46" customFormat="1" ht="12.75" x14ac:dyDescent="0.2">
      <c r="A377" s="11"/>
      <c r="B377" s="11"/>
      <c r="C377" s="11"/>
      <c r="D377" s="11"/>
    </row>
    <row r="378" spans="1:4" s="46" customFormat="1" ht="12.75" x14ac:dyDescent="0.2">
      <c r="A378" s="11"/>
      <c r="B378" s="11"/>
      <c r="C378" s="11"/>
      <c r="D378" s="11"/>
    </row>
    <row r="379" spans="1:4" s="46" customFormat="1" ht="12.75" x14ac:dyDescent="0.2">
      <c r="A379" s="11"/>
      <c r="B379" s="11"/>
      <c r="C379" s="11"/>
      <c r="D379" s="11"/>
    </row>
    <row r="380" spans="1:4" s="46" customFormat="1" ht="12.75" x14ac:dyDescent="0.2">
      <c r="A380" s="46" t="s">
        <v>227</v>
      </c>
    </row>
    <row r="381" spans="1:4" s="46" customFormat="1" ht="12.75" x14ac:dyDescent="0.2"/>
    <row r="382" spans="1:4" s="46" customFormat="1" ht="12.75" x14ac:dyDescent="0.2"/>
    <row r="383" spans="1:4" ht="15" customHeight="1" x14ac:dyDescent="0.25">
      <c r="A383" s="46" t="str">
        <f>SchoolYear-1&amp;" Taxable Valuation"</f>
        <v>2024 Taxable Valuation</v>
      </c>
      <c r="B383" s="71"/>
      <c r="C383" s="12"/>
      <c r="D383" s="39">
        <v>10486515</v>
      </c>
    </row>
    <row r="384" spans="1:4" s="46" customFormat="1" ht="12.75" x14ac:dyDescent="0.2"/>
    <row r="385" spans="1:5" s="46" customFormat="1" ht="12.75" x14ac:dyDescent="0.2"/>
    <row r="386" spans="1:5" s="46" customFormat="1" ht="12.75" x14ac:dyDescent="0.2"/>
    <row r="387" spans="1:5" ht="15" customHeight="1" x14ac:dyDescent="0.25">
      <c r="A387" s="37" t="s">
        <v>228</v>
      </c>
      <c r="B387" s="10"/>
      <c r="C387" s="29"/>
      <c r="D387" s="21" t="s">
        <v>192</v>
      </c>
    </row>
    <row r="388" spans="1:5" ht="15" customHeight="1" x14ac:dyDescent="0.25">
      <c r="A388" s="68" t="s">
        <v>229</v>
      </c>
      <c r="B388" s="18"/>
      <c r="D388" s="40">
        <f>ROUND(TaxValue*GFLevyCap/1000,2)</f>
        <v>734056.05</v>
      </c>
    </row>
    <row r="389" spans="1:5" ht="15" customHeight="1" x14ac:dyDescent="0.25">
      <c r="A389" s="68" t="s">
        <v>220</v>
      </c>
      <c r="B389" s="18"/>
      <c r="C389" s="18"/>
      <c r="D389" s="50">
        <v>650000</v>
      </c>
      <c r="E389" s="4"/>
    </row>
    <row r="390" spans="1:5" ht="15" customHeight="1" x14ac:dyDescent="0.25">
      <c r="A390" s="68" t="s">
        <v>270</v>
      </c>
      <c r="B390" s="18"/>
      <c r="C390" s="18"/>
      <c r="D390" s="40">
        <f>ROUND(D389*1.12,2)</f>
        <v>728000</v>
      </c>
    </row>
    <row r="391" spans="1:5" ht="15" customHeight="1" x14ac:dyDescent="0.25">
      <c r="A391" s="68" t="s">
        <v>230</v>
      </c>
      <c r="B391" s="18"/>
      <c r="C391" s="18"/>
      <c r="D391" s="40">
        <f>MIN(D390,D388)</f>
        <v>728000</v>
      </c>
    </row>
    <row r="392" spans="1:5" ht="15" customHeight="1" x14ac:dyDescent="0.25">
      <c r="A392" s="68"/>
      <c r="B392" s="18"/>
      <c r="C392" s="18"/>
      <c r="D392" s="18"/>
    </row>
    <row r="393" spans="1:5" ht="15" customHeight="1" x14ac:dyDescent="0.25">
      <c r="A393" s="46"/>
      <c r="B393" s="18"/>
      <c r="C393" s="18"/>
      <c r="D393" s="18"/>
    </row>
    <row r="394" spans="1:5" ht="15" customHeight="1" x14ac:dyDescent="0.25">
      <c r="A394" s="37" t="s">
        <v>225</v>
      </c>
      <c r="B394" s="18"/>
      <c r="C394" s="18"/>
      <c r="D394" s="21" t="s">
        <v>192</v>
      </c>
    </row>
    <row r="395" spans="1:5" ht="15" customHeight="1" x14ac:dyDescent="0.25">
      <c r="A395" s="68" t="s">
        <v>223</v>
      </c>
      <c r="B395" s="25"/>
      <c r="C395" s="8"/>
      <c r="D395" s="50"/>
    </row>
    <row r="396" spans="1:5" ht="15" customHeight="1" x14ac:dyDescent="0.25">
      <c r="A396" s="19" t="s">
        <v>222</v>
      </c>
      <c r="B396" s="25"/>
      <c r="C396" s="18"/>
      <c r="D396" s="8"/>
    </row>
    <row r="397" spans="1:5" ht="15" customHeight="1" x14ac:dyDescent="0.25">
      <c r="A397" s="46"/>
      <c r="B397" s="18"/>
      <c r="C397" s="18"/>
      <c r="D397" s="18"/>
    </row>
    <row r="398" spans="1:5" ht="15" customHeight="1" x14ac:dyDescent="0.25">
      <c r="A398" s="46"/>
      <c r="B398" s="18"/>
      <c r="C398" s="18"/>
      <c r="D398" s="18"/>
    </row>
    <row r="399" spans="1:5" ht="15" customHeight="1" x14ac:dyDescent="0.25">
      <c r="A399" s="37" t="s">
        <v>260</v>
      </c>
      <c r="B399" s="10"/>
      <c r="C399" s="29" t="s">
        <v>221</v>
      </c>
      <c r="D399" s="21" t="s">
        <v>192</v>
      </c>
    </row>
    <row r="400" spans="1:5" ht="15" customHeight="1" x14ac:dyDescent="0.25">
      <c r="A400" s="68" t="s">
        <v>265</v>
      </c>
      <c r="C400" s="50"/>
      <c r="D400" s="40">
        <f>ROUND($C400/1000*TaxValue,2)</f>
        <v>0</v>
      </c>
    </row>
    <row r="401" spans="1:5" ht="15" customHeight="1" x14ac:dyDescent="0.25">
      <c r="A401" s="68" t="s">
        <v>226</v>
      </c>
      <c r="C401" s="40">
        <v>40</v>
      </c>
      <c r="D401" s="40">
        <f>ROUND(IF(C400=0,0,C401/1000*TaxValue),2)</f>
        <v>0</v>
      </c>
    </row>
    <row r="402" spans="1:5" ht="15" customHeight="1" x14ac:dyDescent="0.25">
      <c r="A402" s="68" t="s">
        <v>263</v>
      </c>
      <c r="C402" s="81"/>
      <c r="D402" s="40">
        <f>MAX(0,+D400-D401)</f>
        <v>0</v>
      </c>
    </row>
    <row r="403" spans="1:5" ht="15" customHeight="1" x14ac:dyDescent="0.25">
      <c r="A403" s="68"/>
      <c r="B403" s="49"/>
      <c r="C403" s="29" t="s">
        <v>221</v>
      </c>
      <c r="D403" s="21" t="s">
        <v>192</v>
      </c>
    </row>
    <row r="404" spans="1:5" ht="15" customHeight="1" x14ac:dyDescent="0.25">
      <c r="A404" s="68" t="s">
        <v>264</v>
      </c>
      <c r="B404" s="49"/>
      <c r="C404" s="50"/>
      <c r="D404" s="40">
        <f>ROUND($C404/1000*TaxValue,2)</f>
        <v>0</v>
      </c>
    </row>
    <row r="405" spans="1:5" ht="15" customHeight="1" x14ac:dyDescent="0.25">
      <c r="A405" s="25"/>
      <c r="B405" s="49"/>
      <c r="C405" s="18"/>
      <c r="D405" s="18"/>
    </row>
    <row r="406" spans="1:5" ht="15" customHeight="1" x14ac:dyDescent="0.25">
      <c r="A406" s="25" t="s">
        <v>266</v>
      </c>
      <c r="B406" s="39"/>
      <c r="C406" s="18"/>
      <c r="D406" s="18"/>
    </row>
    <row r="407" spans="1:5" ht="15" customHeight="1" x14ac:dyDescent="0.25">
      <c r="A407" s="25"/>
      <c r="B407" s="25"/>
      <c r="C407" s="18"/>
      <c r="D407" s="18"/>
    </row>
    <row r="408" spans="1:5" ht="15" customHeight="1" x14ac:dyDescent="0.25">
      <c r="A408" s="62"/>
      <c r="B408" s="25"/>
      <c r="C408" s="18"/>
      <c r="D408" s="8"/>
    </row>
    <row r="409" spans="1:5" ht="15" customHeight="1" x14ac:dyDescent="0.25">
      <c r="A409" s="25" t="s">
        <v>277</v>
      </c>
      <c r="B409" s="25"/>
      <c r="C409" s="18"/>
      <c r="D409" s="40">
        <f>MAX(D391,D395,D402,D404)</f>
        <v>728000</v>
      </c>
    </row>
    <row r="410" spans="1:5" ht="15" customHeight="1" x14ac:dyDescent="0.25">
      <c r="A410" s="25"/>
      <c r="B410" s="25"/>
      <c r="C410" s="18"/>
      <c r="D410" s="18"/>
    </row>
    <row r="411" spans="1:5" ht="15" customHeight="1" x14ac:dyDescent="0.25">
      <c r="C411" s="8"/>
      <c r="D411" s="8"/>
      <c r="E411" s="4"/>
    </row>
    <row r="412" spans="1:5" ht="15" customHeight="1" x14ac:dyDescent="0.25">
      <c r="A412" s="25"/>
      <c r="B412" s="25"/>
      <c r="C412" s="18"/>
    </row>
    <row r="413" spans="1:5" ht="15" customHeight="1" x14ac:dyDescent="0.25">
      <c r="A413" s="25"/>
      <c r="B413" s="25"/>
      <c r="C413" s="18"/>
    </row>
  </sheetData>
  <sheetProtection formatCells="0" formatColumns="0" formatRows="0" insertColumns="0" insertRows="0" insertHyperlinks="0" deleteColumns="0" deleteRows="0" sort="0" autoFilter="0" pivotTables="0"/>
  <mergeCells count="39">
    <mergeCell ref="A330:D330"/>
    <mergeCell ref="A331:D331"/>
    <mergeCell ref="A333:D333"/>
    <mergeCell ref="A375:D375"/>
    <mergeCell ref="A355:D355"/>
    <mergeCell ref="A272:D272"/>
    <mergeCell ref="A276:D276"/>
    <mergeCell ref="A274:D274"/>
    <mergeCell ref="A273:D273"/>
    <mergeCell ref="A329:D329"/>
    <mergeCell ref="A143:D143"/>
    <mergeCell ref="A235:D235"/>
    <mergeCell ref="A239:D239"/>
    <mergeCell ref="A237:D237"/>
    <mergeCell ref="A236:D236"/>
    <mergeCell ref="A9:D9"/>
    <mergeCell ref="A14:D14"/>
    <mergeCell ref="A16:D16"/>
    <mergeCell ref="A19:D19"/>
    <mergeCell ref="A189:D189"/>
    <mergeCell ref="A185:D185"/>
    <mergeCell ref="A187:D187"/>
    <mergeCell ref="A186:D186"/>
    <mergeCell ref="A174:D174"/>
    <mergeCell ref="A168:D168"/>
    <mergeCell ref="A172:D172"/>
    <mergeCell ref="A170:D170"/>
    <mergeCell ref="A169:D169"/>
    <mergeCell ref="A142:D142"/>
    <mergeCell ref="A146:D146"/>
    <mergeCell ref="A144:D144"/>
    <mergeCell ref="A94:D94"/>
    <mergeCell ref="A98:D98"/>
    <mergeCell ref="A96:D96"/>
    <mergeCell ref="A95:D95"/>
    <mergeCell ref="A47:D47"/>
    <mergeCell ref="A51:D51"/>
    <mergeCell ref="A49:D49"/>
    <mergeCell ref="A48:D48"/>
  </mergeCells>
  <dataValidations count="3">
    <dataValidation type="decimal" allowBlank="1" showInputMessage="1" showErrorMessage="1" promptTitle="General fund levy" prompt="Cannot exceed amount on page 9, section D." sqref="D196" xr:uid="{00000000-0002-0000-0000-000000000000}">
      <formula1>0</formula1>
      <formula2>D409</formula2>
    </dataValidation>
    <dataValidation type="decimal" allowBlank="1" showInputMessage="1" showErrorMessage="1" promptTitle="Miscellaneous levy" prompt="Cannot exceed 12 mills times taxable valuation." sqref="D198:D199" xr:uid="{00000000-0002-0000-0000-000001000000}">
      <formula1>0</formula1>
      <formula2>ROUND(TaxValue*12/1000,2)</formula2>
    </dataValidation>
    <dataValidation type="decimal" operator="greaterThan" allowBlank="1" showInputMessage="1" showErrorMessage="1" promptTitle="Tuition levy" prompt="Cannot exceed amount necessary for payment of tuition under 15.1-29-15." sqref="D197" xr:uid="{00000000-0002-0000-0000-000002000000}">
      <formula1>0</formula1>
    </dataValidation>
  </dataValidations>
  <pageMargins left="0.25" right="0.25" top="0.2" bottom="0.2" header="0" footer="0"/>
  <pageSetup scale="89" firstPageNumber="4294963191" orientation="portrait" r:id="rId1"/>
  <rowBreaks count="8" manualBreakCount="8">
    <brk id="45" max="1048575" man="1"/>
    <brk id="92" max="1048575" man="1"/>
    <brk id="140" max="1048575" man="1"/>
    <brk id="183" max="1048575" man="1"/>
    <brk id="233" max="1048575" man="1"/>
    <brk id="270" max="1048575" man="1"/>
    <brk id="327" max="1048575" man="1"/>
    <brk id="373" max="104857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SFN 9149</vt:lpstr>
      <vt:lpstr>ClearExpenditures</vt:lpstr>
      <vt:lpstr>ClearRevenue</vt:lpstr>
      <vt:lpstr>'SFN 9149'!Print_Area</vt:lpstr>
      <vt:lpstr>SFN_9149___05_2025</vt:lpstr>
      <vt:lpstr>TaxValue</vt:lpstr>
    </vt:vector>
  </TitlesOfParts>
  <Company>ND Dept of Public Instruction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 Coleman</dc:creator>
  <cp:lastModifiedBy>Diane Martinson</cp:lastModifiedBy>
  <cp:revision>0</cp:revision>
  <dcterms:created xsi:type="dcterms:W3CDTF">2008-09-10T08:41:54Z</dcterms:created>
  <dcterms:modified xsi:type="dcterms:W3CDTF">2024-09-04T12:54:50Z</dcterms:modified>
</cp:coreProperties>
</file>